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4520" windowHeight="1294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Лист1!$C$4:$C$611</definedName>
    <definedName name="_xlnm.Print_Titles" localSheetId="0">Лист1!$4:$4</definedName>
    <definedName name="_xlnm.Print_Area" localSheetId="0">Лист1!$A$1:$H$607</definedName>
  </definedNames>
  <calcPr calcId="125725"/>
</workbook>
</file>

<file path=xl/calcChain.xml><?xml version="1.0" encoding="utf-8"?>
<calcChain xmlns="http://schemas.openxmlformats.org/spreadsheetml/2006/main">
  <c r="H235" i="1"/>
  <c r="G235"/>
  <c r="G261"/>
  <c r="H262"/>
  <c r="H261" s="1"/>
  <c r="G262"/>
  <c r="H263"/>
  <c r="G263"/>
  <c r="H247"/>
  <c r="G247"/>
  <c r="H283"/>
  <c r="G283"/>
  <c r="H248"/>
  <c r="G248"/>
  <c r="H251"/>
  <c r="G251"/>
  <c r="H412"/>
  <c r="G412"/>
  <c r="H404"/>
  <c r="G404"/>
  <c r="H402"/>
  <c r="G402"/>
  <c r="H400"/>
  <c r="G400"/>
  <c r="H398"/>
  <c r="G398"/>
  <c r="H396"/>
  <c r="G396"/>
  <c r="H394"/>
  <c r="G394"/>
  <c r="H386"/>
  <c r="G386"/>
  <c r="H381"/>
  <c r="G381"/>
  <c r="H282" l="1"/>
  <c r="G282"/>
  <c r="H278"/>
  <c r="H245" s="1"/>
  <c r="G278"/>
  <c r="G245" s="1"/>
  <c r="H276"/>
  <c r="H275" s="1"/>
  <c r="G276"/>
  <c r="G275" s="1"/>
  <c r="H274"/>
  <c r="H273" s="1"/>
  <c r="G274"/>
  <c r="G273" s="1"/>
  <c r="G267"/>
  <c r="H268"/>
  <c r="H267" s="1"/>
  <c r="H255"/>
  <c r="G255"/>
  <c r="H269"/>
  <c r="G269"/>
  <c r="H265"/>
  <c r="G265"/>
  <c r="H264" l="1"/>
  <c r="H260" s="1"/>
  <c r="G264"/>
  <c r="G260" s="1"/>
  <c r="H69" l="1"/>
  <c r="G69"/>
  <c r="H209"/>
  <c r="G209"/>
  <c r="H173" l="1"/>
  <c r="H174"/>
  <c r="H175"/>
  <c r="G175"/>
  <c r="G174" s="1"/>
  <c r="G173" s="1"/>
  <c r="H170"/>
  <c r="G170"/>
  <c r="H200"/>
  <c r="G200"/>
  <c r="H473"/>
  <c r="G473"/>
  <c r="H437"/>
  <c r="G437"/>
  <c r="H590" l="1"/>
  <c r="H589" s="1"/>
  <c r="H588" s="1"/>
  <c r="G590"/>
  <c r="G589" s="1"/>
  <c r="G588" s="1"/>
  <c r="H581"/>
  <c r="H580" s="1"/>
  <c r="H579" s="1"/>
  <c r="H578" s="1"/>
  <c r="H577" s="1"/>
  <c r="H576" s="1"/>
  <c r="G581"/>
  <c r="G580" s="1"/>
  <c r="G579" s="1"/>
  <c r="G578" s="1"/>
  <c r="G577" s="1"/>
  <c r="G576" s="1"/>
  <c r="H46"/>
  <c r="G46"/>
  <c r="G349" l="1"/>
  <c r="H349"/>
  <c r="H351"/>
  <c r="G346"/>
  <c r="G139" l="1"/>
  <c r="G138" s="1"/>
  <c r="G137" s="1"/>
  <c r="H139"/>
  <c r="H138" s="1"/>
  <c r="H137" s="1"/>
  <c r="G144"/>
  <c r="G143" s="1"/>
  <c r="G142" s="1"/>
  <c r="H144"/>
  <c r="H143" s="1"/>
  <c r="H142" s="1"/>
  <c r="G148"/>
  <c r="H148"/>
  <c r="G150"/>
  <c r="H150"/>
  <c r="G152"/>
  <c r="H152"/>
  <c r="G154"/>
  <c r="H154"/>
  <c r="G157"/>
  <c r="G156" s="1"/>
  <c r="H157"/>
  <c r="H156" s="1"/>
  <c r="G159"/>
  <c r="G158" s="1"/>
  <c r="H159"/>
  <c r="H158" s="1"/>
  <c r="G161"/>
  <c r="G160" s="1"/>
  <c r="H161"/>
  <c r="H160" s="1"/>
  <c r="G165"/>
  <c r="H165"/>
  <c r="G167"/>
  <c r="H167"/>
  <c r="G169"/>
  <c r="H169"/>
  <c r="G172"/>
  <c r="G171" s="1"/>
  <c r="H172"/>
  <c r="H171" s="1"/>
  <c r="G179"/>
  <c r="H179"/>
  <c r="G181"/>
  <c r="H181"/>
  <c r="G184"/>
  <c r="G183" s="1"/>
  <c r="H184"/>
  <c r="H183" s="1"/>
  <c r="G185"/>
  <c r="H185"/>
  <c r="G187"/>
  <c r="H187"/>
  <c r="G193"/>
  <c r="G192" s="1"/>
  <c r="G191" s="1"/>
  <c r="G190" s="1"/>
  <c r="H193"/>
  <c r="H192" s="1"/>
  <c r="H191" s="1"/>
  <c r="H190" s="1"/>
  <c r="G195"/>
  <c r="H195"/>
  <c r="G199"/>
  <c r="G198" s="1"/>
  <c r="G197" s="1"/>
  <c r="H199"/>
  <c r="H198" s="1"/>
  <c r="H197" s="1"/>
  <c r="G203"/>
  <c r="H203"/>
  <c r="G205"/>
  <c r="H205"/>
  <c r="G208"/>
  <c r="G207" s="1"/>
  <c r="H208"/>
  <c r="H207" s="1"/>
  <c r="G211"/>
  <c r="H211"/>
  <c r="G215"/>
  <c r="H215"/>
  <c r="G217"/>
  <c r="H217"/>
  <c r="G164" l="1"/>
  <c r="G163" s="1"/>
  <c r="H164"/>
  <c r="H163" s="1"/>
  <c r="H210"/>
  <c r="G194"/>
  <c r="H194"/>
  <c r="G178"/>
  <c r="G202"/>
  <c r="H202"/>
  <c r="G210"/>
  <c r="G147"/>
  <c r="G146" s="1"/>
  <c r="G141" s="1"/>
  <c r="H178"/>
  <c r="H147"/>
  <c r="H146" s="1"/>
  <c r="H141" s="1"/>
  <c r="H134"/>
  <c r="G134"/>
  <c r="H130"/>
  <c r="G130"/>
  <c r="H127"/>
  <c r="G127"/>
  <c r="H125"/>
  <c r="G125"/>
  <c r="G177" l="1"/>
  <c r="H177"/>
  <c r="G201"/>
  <c r="H201"/>
  <c r="H124"/>
  <c r="G124"/>
  <c r="H129"/>
  <c r="G129"/>
  <c r="G162" l="1"/>
  <c r="G136" s="1"/>
  <c r="H162"/>
  <c r="H136" s="1"/>
  <c r="H123"/>
  <c r="H122" s="1"/>
  <c r="H121" s="1"/>
  <c r="G123"/>
  <c r="G122" s="1"/>
  <c r="G121" s="1"/>
  <c r="H429"/>
  <c r="G429"/>
  <c r="H428"/>
  <c r="H427" s="1"/>
  <c r="G428"/>
  <c r="G427" s="1"/>
  <c r="H424"/>
  <c r="G424"/>
  <c r="H422"/>
  <c r="G422"/>
  <c r="H419"/>
  <c r="H418" s="1"/>
  <c r="H417" s="1"/>
  <c r="H416" s="1"/>
  <c r="G419"/>
  <c r="G418" s="1"/>
  <c r="G417" s="1"/>
  <c r="G416" s="1"/>
  <c r="H414"/>
  <c r="H413" s="1"/>
  <c r="G414"/>
  <c r="G413" s="1"/>
  <c r="H411"/>
  <c r="G411"/>
  <c r="H409"/>
  <c r="G409"/>
  <c r="H408"/>
  <c r="H407" s="1"/>
  <c r="G408"/>
  <c r="G407" s="1"/>
  <c r="H405"/>
  <c r="G405"/>
  <c r="H403"/>
  <c r="G403"/>
  <c r="H401"/>
  <c r="G401"/>
  <c r="H399"/>
  <c r="G399"/>
  <c r="H397"/>
  <c r="G397"/>
  <c r="H395"/>
  <c r="G395"/>
  <c r="H393"/>
  <c r="G393"/>
  <c r="H391"/>
  <c r="G391"/>
  <c r="H389"/>
  <c r="G389"/>
  <c r="H387"/>
  <c r="G387"/>
  <c r="H384"/>
  <c r="G384"/>
  <c r="H383"/>
  <c r="H382" s="1"/>
  <c r="G383"/>
  <c r="G382" s="1"/>
  <c r="H380"/>
  <c r="G380"/>
  <c r="H379" l="1"/>
  <c r="H378" s="1"/>
  <c r="G379"/>
  <c r="G378" s="1"/>
  <c r="G421"/>
  <c r="H426"/>
  <c r="G426"/>
  <c r="H421"/>
  <c r="H420" l="1"/>
  <c r="H377" s="1"/>
  <c r="H376" s="1"/>
  <c r="G420"/>
  <c r="G377" s="1"/>
  <c r="G376" s="1"/>
  <c r="H330" l="1"/>
  <c r="H329" s="1"/>
  <c r="G330"/>
  <c r="G329" s="1"/>
  <c r="H327"/>
  <c r="G327"/>
  <c r="H324"/>
  <c r="H323" s="1"/>
  <c r="G324"/>
  <c r="G323" s="1"/>
  <c r="H320"/>
  <c r="H319" s="1"/>
  <c r="H318" s="1"/>
  <c r="G320"/>
  <c r="G319" s="1"/>
  <c r="G318" s="1"/>
  <c r="H317"/>
  <c r="H316" s="1"/>
  <c r="G317"/>
  <c r="G316" s="1"/>
  <c r="H315"/>
  <c r="H313" s="1"/>
  <c r="G315"/>
  <c r="G313" s="1"/>
  <c r="H311"/>
  <c r="G311"/>
  <c r="H308"/>
  <c r="G308"/>
  <c r="H306"/>
  <c r="G306"/>
  <c r="H305"/>
  <c r="G305"/>
  <c r="H302"/>
  <c r="G302"/>
  <c r="H301"/>
  <c r="G301"/>
  <c r="H300"/>
  <c r="G300"/>
  <c r="H297"/>
  <c r="G297"/>
  <c r="H294"/>
  <c r="G294"/>
  <c r="H292"/>
  <c r="G292"/>
  <c r="H289"/>
  <c r="H288" s="1"/>
  <c r="H287" s="1"/>
  <c r="H286" s="1"/>
  <c r="H285" s="1"/>
  <c r="H284" s="1"/>
  <c r="G289"/>
  <c r="G288" s="1"/>
  <c r="G287" s="1"/>
  <c r="G286" s="1"/>
  <c r="G285" s="1"/>
  <c r="G284" s="1"/>
  <c r="H281"/>
  <c r="G281"/>
  <c r="H279"/>
  <c r="G279"/>
  <c r="H277"/>
  <c r="G277"/>
  <c r="H259"/>
  <c r="H258" s="1"/>
  <c r="G259"/>
  <c r="G258" s="1"/>
  <c r="H257"/>
  <c r="H256" s="1"/>
  <c r="G257"/>
  <c r="G256" s="1"/>
  <c r="H254"/>
  <c r="G254"/>
  <c r="H252"/>
  <c r="G252"/>
  <c r="H250"/>
  <c r="G250"/>
  <c r="H246"/>
  <c r="G246"/>
  <c r="H244"/>
  <c r="G244"/>
  <c r="H242"/>
  <c r="G242"/>
  <c r="H240"/>
  <c r="G240"/>
  <c r="H239"/>
  <c r="H238" s="1"/>
  <c r="G239"/>
  <c r="G238" s="1"/>
  <c r="H236"/>
  <c r="G236"/>
  <c r="H233"/>
  <c r="H232" s="1"/>
  <c r="G233"/>
  <c r="G232" s="1"/>
  <c r="H231"/>
  <c r="H230" s="1"/>
  <c r="G231"/>
  <c r="G230" s="1"/>
  <c r="H229"/>
  <c r="H228" s="1"/>
  <c r="G229"/>
  <c r="G228" s="1"/>
  <c r="H226"/>
  <c r="G226"/>
  <c r="H224"/>
  <c r="G224"/>
  <c r="G335"/>
  <c r="G334" s="1"/>
  <c r="G333" s="1"/>
  <c r="G332" s="1"/>
  <c r="H335"/>
  <c r="H334" s="1"/>
  <c r="H333" s="1"/>
  <c r="H332" s="1"/>
  <c r="H272" l="1"/>
  <c r="H271" s="1"/>
  <c r="H234"/>
  <c r="G234"/>
  <c r="G272"/>
  <c r="G271" s="1"/>
  <c r="G223"/>
  <c r="G222" s="1"/>
  <c r="H223"/>
  <c r="H222" s="1"/>
  <c r="H326"/>
  <c r="H322" s="1"/>
  <c r="H321" s="1"/>
  <c r="H304"/>
  <c r="G304"/>
  <c r="H299"/>
  <c r="H296" s="1"/>
  <c r="H291"/>
  <c r="G299"/>
  <c r="G291"/>
  <c r="G326"/>
  <c r="G322" s="1"/>
  <c r="G321" s="1"/>
  <c r="G296" l="1"/>
  <c r="G290" s="1"/>
  <c r="G221" s="1"/>
  <c r="G220" s="1"/>
  <c r="H290"/>
  <c r="H221" s="1"/>
  <c r="H220" s="1"/>
  <c r="H119" l="1"/>
  <c r="H118" s="1"/>
  <c r="H117" s="1"/>
  <c r="H116" s="1"/>
  <c r="G119"/>
  <c r="G118" s="1"/>
  <c r="G117" s="1"/>
  <c r="G116" s="1"/>
  <c r="H114"/>
  <c r="G114"/>
  <c r="H112"/>
  <c r="G112"/>
  <c r="H107"/>
  <c r="H106" s="1"/>
  <c r="H105" s="1"/>
  <c r="H104" s="1"/>
  <c r="H103" s="1"/>
  <c r="G107"/>
  <c r="G106" s="1"/>
  <c r="G105" s="1"/>
  <c r="G104" s="1"/>
  <c r="G103" s="1"/>
  <c r="H101"/>
  <c r="H100" s="1"/>
  <c r="H99" s="1"/>
  <c r="H98" s="1"/>
  <c r="G101"/>
  <c r="G100" s="1"/>
  <c r="G99" s="1"/>
  <c r="G98" s="1"/>
  <c r="H96"/>
  <c r="H95" s="1"/>
  <c r="G96"/>
  <c r="G95" s="1"/>
  <c r="H93"/>
  <c r="H92" s="1"/>
  <c r="G93"/>
  <c r="G92" s="1"/>
  <c r="H87"/>
  <c r="H86" s="1"/>
  <c r="G87"/>
  <c r="G86" s="1"/>
  <c r="H84"/>
  <c r="H83" s="1"/>
  <c r="G84"/>
  <c r="G83" s="1"/>
  <c r="H80"/>
  <c r="G80"/>
  <c r="H78"/>
  <c r="G78"/>
  <c r="H74"/>
  <c r="G74"/>
  <c r="H68"/>
  <c r="H67" s="1"/>
  <c r="G68"/>
  <c r="G67" s="1"/>
  <c r="H62"/>
  <c r="H61" s="1"/>
  <c r="G62"/>
  <c r="G61" s="1"/>
  <c r="H60"/>
  <c r="H59" s="1"/>
  <c r="H58" s="1"/>
  <c r="G60"/>
  <c r="G59" s="1"/>
  <c r="G58" s="1"/>
  <c r="H55"/>
  <c r="H54" s="1"/>
  <c r="H53" s="1"/>
  <c r="G55"/>
  <c r="G54" s="1"/>
  <c r="G53" s="1"/>
  <c r="H50"/>
  <c r="G50"/>
  <c r="H44"/>
  <c r="G44"/>
  <c r="H42"/>
  <c r="G42"/>
  <c r="H39"/>
  <c r="G39"/>
  <c r="H36"/>
  <c r="G36"/>
  <c r="H34"/>
  <c r="G34"/>
  <c r="H30"/>
  <c r="H29" s="1"/>
  <c r="G30"/>
  <c r="G29" s="1"/>
  <c r="H28" l="1"/>
  <c r="H82"/>
  <c r="G82"/>
  <c r="G33"/>
  <c r="G28"/>
  <c r="H38"/>
  <c r="H111"/>
  <c r="H110" s="1"/>
  <c r="H109" s="1"/>
  <c r="G57"/>
  <c r="H91"/>
  <c r="H90" s="1"/>
  <c r="G91"/>
  <c r="G90" s="1"/>
  <c r="G38"/>
  <c r="G111"/>
  <c r="G110" s="1"/>
  <c r="G109" s="1"/>
  <c r="G73"/>
  <c r="G72" s="1"/>
  <c r="H73"/>
  <c r="H72" s="1"/>
  <c r="H33"/>
  <c r="H57"/>
  <c r="H32" l="1"/>
  <c r="H27" s="1"/>
  <c r="G32"/>
  <c r="G27" s="1"/>
  <c r="G66"/>
  <c r="H66"/>
  <c r="H372"/>
  <c r="G372"/>
  <c r="H369"/>
  <c r="G369"/>
  <c r="H366"/>
  <c r="G366"/>
  <c r="H364"/>
  <c r="G364"/>
  <c r="H360"/>
  <c r="G360"/>
  <c r="H356"/>
  <c r="G356"/>
  <c r="G351"/>
  <c r="H346"/>
  <c r="H343"/>
  <c r="H342" s="1"/>
  <c r="G343"/>
  <c r="G342" s="1"/>
  <c r="H340"/>
  <c r="H339" s="1"/>
  <c r="G340"/>
  <c r="G339" s="1"/>
  <c r="G26" l="1"/>
  <c r="H363"/>
  <c r="H26"/>
  <c r="G368"/>
  <c r="G345"/>
  <c r="G338" s="1"/>
  <c r="G363"/>
  <c r="H345"/>
  <c r="H338" s="1"/>
  <c r="H368"/>
  <c r="G362" l="1"/>
  <c r="G337" s="1"/>
  <c r="G331" s="1"/>
  <c r="H362"/>
  <c r="H337" s="1"/>
  <c r="H331" s="1"/>
  <c r="H586" l="1"/>
  <c r="H585" s="1"/>
  <c r="G586"/>
  <c r="G585" s="1"/>
  <c r="G584" s="1"/>
  <c r="H574"/>
  <c r="H573" s="1"/>
  <c r="H572" s="1"/>
  <c r="H571" s="1"/>
  <c r="G574"/>
  <c r="G573" s="1"/>
  <c r="G572" s="1"/>
  <c r="G571" s="1"/>
  <c r="H569"/>
  <c r="H568" s="1"/>
  <c r="G569"/>
  <c r="G568" s="1"/>
  <c r="H565"/>
  <c r="G565"/>
  <c r="H562"/>
  <c r="G562"/>
  <c r="H559"/>
  <c r="G559"/>
  <c r="H557"/>
  <c r="G557"/>
  <c r="G561" l="1"/>
  <c r="H556"/>
  <c r="H561"/>
  <c r="G556"/>
  <c r="G583"/>
  <c r="H584"/>
  <c r="H583" s="1"/>
  <c r="H555" l="1"/>
  <c r="H554" s="1"/>
  <c r="H553" s="1"/>
  <c r="G555"/>
  <c r="G554" s="1"/>
  <c r="G553" s="1"/>
  <c r="H551" l="1"/>
  <c r="G551"/>
  <c r="H549"/>
  <c r="G549"/>
  <c r="H547"/>
  <c r="G547"/>
  <c r="H545"/>
  <c r="G545"/>
  <c r="H542"/>
  <c r="G542"/>
  <c r="H539"/>
  <c r="G539"/>
  <c r="H536"/>
  <c r="G536"/>
  <c r="H534"/>
  <c r="G534"/>
  <c r="H513"/>
  <c r="G513"/>
  <c r="H525"/>
  <c r="G525"/>
  <c r="H522"/>
  <c r="G522"/>
  <c r="H516"/>
  <c r="G516"/>
  <c r="H510"/>
  <c r="G510"/>
  <c r="H508"/>
  <c r="G508"/>
  <c r="H502"/>
  <c r="G502"/>
  <c r="H504"/>
  <c r="G504"/>
  <c r="H499"/>
  <c r="G499"/>
  <c r="H497"/>
  <c r="G497"/>
  <c r="H491"/>
  <c r="G491"/>
  <c r="H487"/>
  <c r="G487"/>
  <c r="H484"/>
  <c r="G484"/>
  <c r="H481"/>
  <c r="G481"/>
  <c r="H476"/>
  <c r="G476"/>
  <c r="H471"/>
  <c r="G471"/>
  <c r="H468"/>
  <c r="G468"/>
  <c r="H466"/>
  <c r="G466"/>
  <c r="H463"/>
  <c r="G463"/>
  <c r="H460"/>
  <c r="G460"/>
  <c r="H457"/>
  <c r="G457"/>
  <c r="H454"/>
  <c r="G454"/>
  <c r="H451"/>
  <c r="G451"/>
  <c r="H448"/>
  <c r="G448"/>
  <c r="H445"/>
  <c r="G445"/>
  <c r="H442"/>
  <c r="G442"/>
  <c r="H438"/>
  <c r="G438"/>
  <c r="H436"/>
  <c r="G436"/>
  <c r="G480" l="1"/>
  <c r="H480"/>
  <c r="H441"/>
  <c r="H440" s="1"/>
  <c r="G441"/>
  <c r="G440" s="1"/>
  <c r="H435"/>
  <c r="H434" s="1"/>
  <c r="G435"/>
  <c r="G434" s="1"/>
  <c r="H519"/>
  <c r="H507"/>
  <c r="G519"/>
  <c r="G507"/>
  <c r="G531"/>
  <c r="H528"/>
  <c r="G528"/>
  <c r="H531"/>
  <c r="H494"/>
  <c r="G494"/>
  <c r="H479" l="1"/>
  <c r="G479"/>
  <c r="G512"/>
  <c r="G506" s="1"/>
  <c r="H512"/>
  <c r="H506" s="1"/>
  <c r="H24"/>
  <c r="H23" s="1"/>
  <c r="H22" s="1"/>
  <c r="G24"/>
  <c r="G23" s="1"/>
  <c r="G22" s="1"/>
  <c r="H20"/>
  <c r="G20"/>
  <c r="H16"/>
  <c r="G16"/>
  <c r="H13"/>
  <c r="G13"/>
  <c r="H11"/>
  <c r="G11"/>
  <c r="G433" l="1"/>
  <c r="G432" s="1"/>
  <c r="H433"/>
  <c r="H432" s="1"/>
  <c r="G15"/>
  <c r="H10"/>
  <c r="G10"/>
  <c r="H15"/>
  <c r="G9" l="1"/>
  <c r="G8" s="1"/>
  <c r="G7" s="1"/>
  <c r="H9"/>
  <c r="H8" s="1"/>
  <c r="H7" s="1"/>
  <c r="G606"/>
  <c r="G605" s="1"/>
  <c r="G604" s="1"/>
  <c r="H606"/>
  <c r="H605" s="1"/>
  <c r="H604" s="1"/>
  <c r="H601"/>
  <c r="H600" s="1"/>
  <c r="H598"/>
  <c r="H596"/>
  <c r="G601"/>
  <c r="G600" s="1"/>
  <c r="G598"/>
  <c r="G596"/>
  <c r="H595" l="1"/>
  <c r="H594" s="1"/>
  <c r="H593" s="1"/>
  <c r="H592" s="1"/>
  <c r="G595"/>
  <c r="G594" s="1"/>
  <c r="G593" s="1"/>
  <c r="G592" s="1"/>
  <c r="G5" s="1"/>
  <c r="J6" l="1"/>
  <c r="H5"/>
  <c r="K6" s="1"/>
</calcChain>
</file>

<file path=xl/sharedStrings.xml><?xml version="1.0" encoding="utf-8"?>
<sst xmlns="http://schemas.openxmlformats.org/spreadsheetml/2006/main" count="3157" uniqueCount="512">
  <si>
    <t>Социальное обеспечение и иные выплаты населению</t>
  </si>
  <si>
    <t>Предоставление субсидий бюджетным, автономным учреждениям и иным некоммерческим организациям</t>
  </si>
  <si>
    <t>600</t>
  </si>
  <si>
    <t>400</t>
  </si>
  <si>
    <t>группа видов расходов</t>
  </si>
  <si>
    <t>Непрограммное направление деятельности</t>
  </si>
  <si>
    <t>99 0 00 00000</t>
  </si>
  <si>
    <t>Дополнительное образование детей</t>
  </si>
  <si>
    <t xml:space="preserve">Муниципальная программа "Развитие образования в Чебаркульском городском округе" </t>
  </si>
  <si>
    <t xml:space="preserve">446 </t>
  </si>
  <si>
    <t>Выплата пенсии за выслугу лет лицам, замещавшим должности муниципальной службы</t>
  </si>
  <si>
    <t xml:space="preserve">04 </t>
  </si>
  <si>
    <t>48 0 00 00000</t>
  </si>
  <si>
    <t xml:space="preserve">Проведение мероприятий с детьми и молодежью </t>
  </si>
  <si>
    <t>43 0 00 00000</t>
  </si>
  <si>
    <t>Субвенция на реализацию переданных государственных полномочий по установлению необходимости проведения капитального ремонта общего имущества в многоквартирном доме</t>
  </si>
  <si>
    <t>41 0 00 00000</t>
  </si>
  <si>
    <t>41 1 00 00000</t>
  </si>
  <si>
    <t>Другие вопросы в области здравоохранения</t>
  </si>
  <si>
    <t>47 0 00 00000</t>
  </si>
  <si>
    <t>Предоставление общедоступного и бесплатного дошкольного образования в образовательных организациях, реализующих программу дошкольного образования</t>
  </si>
  <si>
    <t>46 0 00 00000</t>
  </si>
  <si>
    <t>60 0 00 00000</t>
  </si>
  <si>
    <t>63 0 00 00000</t>
  </si>
  <si>
    <t>62 0 00 00000</t>
  </si>
  <si>
    <t xml:space="preserve">Субвенция на организацию работы комиссий по делам несовершеннолетних и защите их прав </t>
  </si>
  <si>
    <t>39 0 00 00000</t>
  </si>
  <si>
    <t>Профилактические мероприятия по предотвращению распространения наркотиков</t>
  </si>
  <si>
    <t>57 0 00 00000</t>
  </si>
  <si>
    <t>Текущий ремонт и содержание помещений и имущества, находящихся в муниципальной казне</t>
  </si>
  <si>
    <t>51 0 00 00000</t>
  </si>
  <si>
    <t>Оплата электроэнергии светофорных объектов</t>
  </si>
  <si>
    <t>Обслуживание светофорных объектов, обслуживание, замена и установка дорожных знаков</t>
  </si>
  <si>
    <t>Содержание и текущий ремонт объектов благоустройства</t>
  </si>
  <si>
    <t>Организация освещения улиц</t>
  </si>
  <si>
    <t>Прочие мероприятия по благоустройству городского округа</t>
  </si>
  <si>
    <t>Подпрограмма "Оказание молодым семьям государственной поддержки для улучшения жилищных условий"</t>
  </si>
  <si>
    <t>56 0 00 00000</t>
  </si>
  <si>
    <t>56 1 00 00000</t>
  </si>
  <si>
    <t xml:space="preserve">Реализация полномочий Российской Федерации на оплату жилищно-коммунальных услуг отдельным категориям граждан </t>
  </si>
  <si>
    <t xml:space="preserve"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 для обучающихся с ограниченными возможностями здоровья 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</si>
  <si>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</t>
  </si>
  <si>
    <t xml:space="preserve">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№ 143-ФЗ «Об актах гражданского состояния» полномочий Российской Федерации на государственную регистрацию актов гражданского состояния </t>
  </si>
  <si>
    <t xml:space="preserve">Компенсационные выплаты за пользование услугами связи в соответствии с Законом Челябинской области «О дополнительных мерах социальной защиты ветеранов в Челябинской области» </t>
  </si>
  <si>
    <t>Проведение городских мероприятий и социальная поддержка ветеранов (пенсионеров)</t>
  </si>
  <si>
    <t>Обеспечение питанием детей из малообеспеченных семей и детей с нарушениями здоровья, обучающихся в муниципальных общеобразовательных организациях</t>
  </si>
  <si>
    <t>Ревакцинация детей школьного возраста против клещевого энцифалита</t>
  </si>
  <si>
    <t>Другие вопросы в области национальной безопасности и правоохранительной деятельности</t>
  </si>
  <si>
    <t>14</t>
  </si>
  <si>
    <t>Обеспечение общественного правопорядка при проведении мероприятий с массовым пребыванием граждан</t>
  </si>
  <si>
    <t xml:space="preserve">440 </t>
  </si>
  <si>
    <t>45 0 00 00000</t>
  </si>
  <si>
    <t>Проведение мероприятий  по теплоснабжению</t>
  </si>
  <si>
    <t xml:space="preserve">Компенсация расходов на уплату взноса на капитальный ремонт общего имущества в многоквартирном доме в соответствии с Законом Челябинской области «О дополнительных мерах социальной поддержки отдельных категорий граждан в Челябинской области» </t>
  </si>
  <si>
    <t>66 0 00 00000</t>
  </si>
  <si>
    <t xml:space="preserve">Меры социальной поддержки в соответствии с Законом Челябинской области "О дополнительных мерах социальной поддержки детей погибших участников Великой Отечественной войны и приравненных к ним лиц" (ежемесячные денежные выплаты и возмещение расходов, связанных с проездом к местам захоронения)   </t>
  </si>
  <si>
    <t>Предоставление субсидий некоммерческим организациям инвалидов по зрению для осуществление деятельности по реабилитации инвалидов по зрению</t>
  </si>
  <si>
    <t xml:space="preserve">Возмещение стоимости услуг по погребению и выплата социального пособия на погребение в соответствии с Законом Челябинской области «О возмещении стоимости услуг по погребению и выплате социального пособия на погребение» </t>
  </si>
  <si>
    <t xml:space="preserve">Создание административных комиссий и определение перечня должностных лиц, уполномоченных составлять протоколы об административных правонарушениях </t>
  </si>
  <si>
    <t xml:space="preserve">Реализация переданных государственных полномочий в области охраны труда </t>
  </si>
  <si>
    <t xml:space="preserve">Комплектование, учет, использование и хранение архивных документов, отнесенных к государственной собственности Челябинской области 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</si>
  <si>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</si>
  <si>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 xml:space="preserve">Организация предоставления психолого-педагогической, медицинской и социальной помощи обучающимся, испытывающим трудности в освоении основных общеобразовательных программ, своем развитии и социальной адаптации </t>
  </si>
  <si>
    <t xml:space="preserve">Компенсация затрат родителей (законных представителей) детей-инвалидов в части организации обучения по основным общеобразовательным программам на дому </t>
  </si>
  <si>
    <t xml:space="preserve">Компенсация части платы, взимаемой с родителей (законных представителей) за присмотр и уход за детьми в образовательных организациях, реализующих образовательную программу дошкольного образования, расположенных на территории Челябинской области </t>
  </si>
  <si>
    <t xml:space="preserve">Социальная поддержка детей-сирот и детей, оставшихся без попечения родителей, находящихся в муниципальных организациях для детей-сирот и детей, оставшихся без попечения родителей </t>
  </si>
  <si>
    <t xml:space="preserve">Реализация переданных государственных полномочий по социальному обслуживанию граждан </t>
  </si>
  <si>
    <t xml:space="preserve">Ежемесячная денежная выплата в соответствии с Законом Челябинской области «О мерах социальной поддержки ветеранов в Челябинской области» </t>
  </si>
  <si>
    <t xml:space="preserve">Ежемесячная денежная выплата в соответствии с Законом Челябинской области «О мерах социальной поддержки жертв политических репрессий в Челябинской области» </t>
  </si>
  <si>
    <t xml:space="preserve">Компенсация расходов на оплату жилых помещений и коммунальных услуг в соответствии с Законом Челябинской области «О дополнительных мерах социальной защиты ветеранов в Челябинской области» </t>
  </si>
  <si>
    <t xml:space="preserve">Ежемесячное пособие на ребенка в соответствии с Законом Челябинской области «О ежемесячном пособии на ребенка» </t>
  </si>
  <si>
    <t>Выплата областного единовременного пособия при рождении ребенка в соответствии с Законом Челябинской области «Об областном единовременном пособии при рождении ребенка»</t>
  </si>
  <si>
    <t xml:space="preserve">Ежемесячная денежная выплата на оплату жилья и коммунальных услуг многодетной семье в соответствии с Законом Челябинской области «О статусе и дополнительных мерах социальной поддержки многодетной семьи в Челябинской области» </t>
  </si>
  <si>
    <t xml:space="preserve">Содержание ребенка в семье опекуна и приемной семье, а также вознаграждение, причитающееся приемному родителю, в соответствии с Законом Челябинской области «О мерах социальной поддержки детей-сирот и детей, оставшихся без попечения родителей, вознаграждении, причитающемся приемному родителю, и социальных гарантиях приемной семье» </t>
  </si>
  <si>
    <t xml:space="preserve">Организация работы органов управления социальной защиты населения муниципальных образований </t>
  </si>
  <si>
    <t xml:space="preserve">Организация и осуществление деятельности по опеке и попечительству </t>
  </si>
  <si>
    <t>Реализация мероприятий по поддержке семей и детей группы риска</t>
  </si>
  <si>
    <t>Ежемесячная денежная выплата Почетным гражданам города</t>
  </si>
  <si>
    <t>Выплата единовременного денежного пособия</t>
  </si>
  <si>
    <t>Оказание материальной помощи в связи с пожаром</t>
  </si>
  <si>
    <t>Единовременное денежное пособие юбилярам (90, 95, 100 лет)</t>
  </si>
  <si>
    <t>Организация и проведение социальных городских мероприятий</t>
  </si>
  <si>
    <t>53 0 00 00000</t>
  </si>
  <si>
    <t>Наименование</t>
  </si>
  <si>
    <t>Ведомство</t>
  </si>
  <si>
    <t>раздел</t>
  </si>
  <si>
    <t>подраздел</t>
  </si>
  <si>
    <t>целевая статья</t>
  </si>
  <si>
    <t>Всего</t>
  </si>
  <si>
    <t>434</t>
  </si>
  <si>
    <t>Общегосударственные вопросы</t>
  </si>
  <si>
    <t>01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</si>
  <si>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</si>
  <si>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Председатель представительного органа муниципального образования</t>
  </si>
  <si>
    <t>435</t>
  </si>
  <si>
    <t>Глава муниципального образования</t>
  </si>
  <si>
    <t>Другие общегосударственные вопросы</t>
  </si>
  <si>
    <t>Физическая культура и спорт</t>
  </si>
  <si>
    <t>Социальное обеспечение населения</t>
  </si>
  <si>
    <t>Функционирование высшего должностного лица субъекта РФ и муниципального образования</t>
  </si>
  <si>
    <t>Функционирование Правительства РФ, высших исполнительных органов государственной власти субъектов РФ, местных администраций</t>
  </si>
  <si>
    <t>03</t>
  </si>
  <si>
    <t>02</t>
  </si>
  <si>
    <t>Руководство и управление в сфере установленных функций органов государственной власти субъектов РФ и органов местного самоуправления</t>
  </si>
  <si>
    <t>04</t>
  </si>
  <si>
    <t>Охрана окружающей среды</t>
  </si>
  <si>
    <t>06</t>
  </si>
  <si>
    <t>09</t>
  </si>
  <si>
    <t>10</t>
  </si>
  <si>
    <t>Социальная политика</t>
  </si>
  <si>
    <t>Национальная безопасность и правоохранительная деятельность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</si>
  <si>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</si>
  <si>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</si>
  <si>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440</t>
  </si>
  <si>
    <t>Жилищно-коммунальное хозяйство</t>
  </si>
  <si>
    <t>05</t>
  </si>
  <si>
    <t>Благоустройство</t>
  </si>
  <si>
    <t>Другие вопросы в области жилищно-коммунального хозяйства</t>
  </si>
  <si>
    <t>Другие вопросы в области охраны окружающей среды</t>
  </si>
  <si>
    <t>441</t>
  </si>
  <si>
    <t>Образование</t>
  </si>
  <si>
    <t>07</t>
  </si>
  <si>
    <t>Дошкольное образование</t>
  </si>
  <si>
    <t>Общее образование</t>
  </si>
  <si>
    <t>Школы-детские сады, школы начальные, неполные средние и средние</t>
  </si>
  <si>
    <t>Учреждения по внешкольной работе с детьми</t>
  </si>
  <si>
    <t>Специальные (коррекционные) учреждения</t>
  </si>
  <si>
    <t>Молодежная политика и оздоровление детей</t>
  </si>
  <si>
    <t>Другие вопросы в области образования</t>
  </si>
  <si>
    <t>Учебно-методические кабинеты, централизованные бухгалтерии, группы хозяйственного обслуживания, учебные фильмотеки, межшкольные учебно-производственные комбинаты, логопедические пункты</t>
  </si>
  <si>
    <t>Охрана семьи и детства</t>
  </si>
  <si>
    <t>446</t>
  </si>
  <si>
    <t>Социальное обслуживание населения</t>
  </si>
  <si>
    <t>Предоставление гражданам субсидий на оплату жилого помещения и коммунальных услуг</t>
  </si>
  <si>
    <t>Другие вопросы в области социальной политики</t>
  </si>
  <si>
    <t>447</t>
  </si>
  <si>
    <t>12</t>
  </si>
  <si>
    <t>Другие вопросы в области национальной экономики</t>
  </si>
  <si>
    <t>Национальная экономика</t>
  </si>
  <si>
    <t>11</t>
  </si>
  <si>
    <t>13</t>
  </si>
  <si>
    <t>Органы юстиции</t>
  </si>
  <si>
    <t>Здравоохранение</t>
  </si>
  <si>
    <t>Собрание депутатов Чебаркульского городского округа</t>
  </si>
  <si>
    <t>Управление муниципальной собственности администрации Чебаркульского городского округа</t>
  </si>
  <si>
    <t>Сельское хозяйство и рыболовство</t>
  </si>
  <si>
    <t>Обеспечение деятельности (оказание услуг) подведомственных казенных учреждений</t>
  </si>
  <si>
    <t>Управление  образования администрации  Чебаркульского городского округа</t>
  </si>
  <si>
    <t>Управление жилищно-коммунального хозяйства администрации Чебаркульского городского округа</t>
  </si>
  <si>
    <t>Дорожное хозяйство (дорожные фонды)</t>
  </si>
  <si>
    <t>Коммунальное хозяйство</t>
  </si>
  <si>
    <t>Администрация Чебаркульского городского округа</t>
  </si>
  <si>
    <t>100</t>
  </si>
  <si>
    <t>200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</si>
  <si>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</si>
  <si>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государственных (муниципальных) нужд</t>
  </si>
  <si>
    <t>800</t>
  </si>
  <si>
    <t>Иные бюджетные ассигнования</t>
  </si>
  <si>
    <t>300</t>
  </si>
  <si>
    <t>Адресная субсидия гражданам в связи с ростом платы за коммунальные услуги</t>
  </si>
  <si>
    <t xml:space="preserve">Создание благоприятных условий в целях привлечения и закрепления медицинских работников для работы в учреждении здравоохранения </t>
  </si>
  <si>
    <t>Привлечение детей из малообеспеченных, неблагополучных семей, а также семей, оказавшихся в трудной жизненной ситуации, в расположенные на территории Челябинской области дошкольные образовательные организации, через предоставление компенсации части родительской платы</t>
  </si>
  <si>
    <t>Поддержка и развитие профессионального мастерства педагогических работников, поддержка одаренных детей и талантливой молодежи</t>
  </si>
  <si>
    <t>Судебная система</t>
  </si>
  <si>
    <t xml:space="preserve">Осуществление полномочий Российской Федерации по составлению (изменению) списков кандидатов в присяжные заседатели федеральных судов общей юрисдикции в Российской Федерации </t>
  </si>
  <si>
    <t xml:space="preserve">Муниципальная программа "Молодежь Чебаркуля" </t>
  </si>
  <si>
    <t>Муниципальная программа "Поддержка и развитие дошкольного образования в Чебаркульском городском округе"</t>
  </si>
  <si>
    <t>Обеспечение доступности зданий и сооружений в сферах жизнедеятельности инвалидов и других маломобильных групп населения</t>
  </si>
  <si>
    <t>Муниципальная программа "Обеспечение доступным и комфортным жильем граждан Российской Федерации" в Чебаркульском городском округе"</t>
  </si>
  <si>
    <t xml:space="preserve">Капитальный ремонт, ремонт и содержание автомобильных дорог общего пользования местного значения </t>
  </si>
  <si>
    <t>44 0 00 00000</t>
  </si>
  <si>
    <t>Муниципальная программа "Повышение безопасности дорожного движения и создание безопасных условий передвижения пешеходов в Чебаркульском городском округе"</t>
  </si>
  <si>
    <t>67 0 00 00000</t>
  </si>
  <si>
    <t>Реализация приоритетного проекта "Формирование комфортной городской среды"</t>
  </si>
  <si>
    <t>Ремонт внутриквартальных проездов, гредирование, отсыпка дорог, устройство тротуаров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</si>
  <si>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</si>
  <si>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69 0 00 00000</t>
  </si>
  <si>
    <t xml:space="preserve"> Капитальные вложения в объекты недвижимого имущества государственной (муниципальной) собственности</t>
  </si>
  <si>
    <t>Подъемные выплаты вновь трудоустроенным специалистам с медицинским образованием</t>
  </si>
  <si>
    <t>Субсидии садоводческим некоммерческим товариществам на возмещение затрат по инженерному обеспечению территорий</t>
  </si>
  <si>
    <t>Управление социальной защиты населения  администрации Чебаркульского городского округа</t>
  </si>
  <si>
    <t>37 0 00 00000</t>
  </si>
  <si>
    <t>36 0 00 00000</t>
  </si>
  <si>
    <t>Муниципальная программа "Развитие муниципальной службы в Чебаркульском городском округе"</t>
  </si>
  <si>
    <t>Разработка проектно-сметной документации для объектов муниципального образования</t>
  </si>
  <si>
    <t>Организация обучения муниципальных служащих на курсах повышения квалификации</t>
  </si>
  <si>
    <t>Создание в расположенных на территории Челябинской области муниципальных образовательных организациях, реализующих образовательную программу дошкольного образования, условий для получения детьми дошкольного возраста с ограниченными возможностями здоровья качественного образования и коррекции развития</t>
  </si>
  <si>
    <t>Обеспечение молоком (молочной продукцией) обучающихся по программам начального общего образования в муниципальных общеобразовательных организациях</t>
  </si>
  <si>
    <t>Организация отдыха и оздоровления</t>
  </si>
  <si>
    <t>Обеспечение питанием обучающихся с ограниченными возможностями здоровья в общеобразовательных организациях, в том числе выплата компенсации взамен неполученного питания обучающимися с ограниченными возможностями здоровья в общеобразовательных организациях, в том числе детей–инвалидов, осваивающих основные общеобразовательные программы на дому, в том числе с применением дистанционных технологий</t>
  </si>
  <si>
    <t>Организация бесплатного горячего питания обучающихся, получающих начальное общее образование в муниципальных образовательных организациях</t>
  </si>
  <si>
    <t>Организация проведения ежегодной диспансеризации муниципальных служащих</t>
  </si>
  <si>
    <t>Реализация переданных государственных полномочий по назначению государственной социальной помощи отдельным категориям граждан, в том числе на основании социального контракта</t>
  </si>
  <si>
    <t>Софинансирование расходных обязательств муниципальных образований Челябинской области, возникающих при осуществлении органами местного самоуправления муниципальных образований полномочий по решению вопросов местного значения, основанных на инициативных проектах, внесенных в местную администрацию в соответствии с Федеральным законом от 20 июля 2020 года № 236-ФЗ «О внесении изменений в Федеральный закон «Об общих принципах организации местного самоуправления в Российской Федерации»</t>
  </si>
  <si>
    <t>Осуществление органами местного самоуправления переданных государственных полномочий по организации мероприятий при осуществлении деятельности по обращению с животными без владельцев</t>
  </si>
  <si>
    <t>Муниципальная программа "Поддержка садоводческих и/или огороднических некоммерческих товариществ, расположенных на территории Чебаркульского городского округа"</t>
  </si>
  <si>
    <t>Единая дежурно-диспетчерская служба</t>
  </si>
  <si>
    <t>Проведение ремонтных работ по замене оконных блоков в муниципальных общеобразовательных организациях</t>
  </si>
  <si>
    <t>36 0 00 79020</t>
  </si>
  <si>
    <t>36 0 00 79021</t>
  </si>
  <si>
    <t>99 0 00 20400</t>
  </si>
  <si>
    <t>99 0 00 21100</t>
  </si>
  <si>
    <t>99 0 00 20300</t>
  </si>
  <si>
    <t>99 0 00 12010</t>
  </si>
  <si>
    <t>99 0 00 51200</t>
  </si>
  <si>
    <t>99 0 00 59300</t>
  </si>
  <si>
    <t>51 0 00 30200</t>
  </si>
  <si>
    <t>37 0 00 79030</t>
  </si>
  <si>
    <t>39 0 00 79008</t>
  </si>
  <si>
    <t>45 0 00 79542</t>
  </si>
  <si>
    <t>69 0 00 79700</t>
  </si>
  <si>
    <t>62 0 00 79545</t>
  </si>
  <si>
    <t>41 1 00 79033</t>
  </si>
  <si>
    <t>53 0 00 28340</t>
  </si>
  <si>
    <t>53 0 00 28350</t>
  </si>
  <si>
    <t>53 0 00 28370</t>
  </si>
  <si>
    <t>53 0 00 28390</t>
  </si>
  <si>
    <t>53 0 00 28400</t>
  </si>
  <si>
    <t>53 0 00 52500</t>
  </si>
  <si>
    <t>53 0 00 49127</t>
  </si>
  <si>
    <t>53 0 00 20400</t>
  </si>
  <si>
    <t>53 0 00 79506</t>
  </si>
  <si>
    <t>53 0 00 79501</t>
  </si>
  <si>
    <t>53 0 00 79502</t>
  </si>
  <si>
    <t>53 0 00 79504</t>
  </si>
  <si>
    <t>53 0 00 79505</t>
  </si>
  <si>
    <t>66 0 00 79507</t>
  </si>
  <si>
    <t>66 0 00 79571</t>
  </si>
  <si>
    <t>53 0 00 28580</t>
  </si>
  <si>
    <t>60 0 00 78001</t>
  </si>
  <si>
    <t>60 0 00 78002</t>
  </si>
  <si>
    <t>60 0 00 78003</t>
  </si>
  <si>
    <t>60 0 00 78007</t>
  </si>
  <si>
    <t>44 0 00 79517</t>
  </si>
  <si>
    <t>63 0 00 20400</t>
  </si>
  <si>
    <t>63 0 00 45200</t>
  </si>
  <si>
    <t>63 0 00 77001</t>
  </si>
  <si>
    <t>63 0 00 77002</t>
  </si>
  <si>
    <t>63 0 00 77005</t>
  </si>
  <si>
    <t>63 0 00 77011</t>
  </si>
  <si>
    <t>Учреждения, осуществляющие содержание и текущий ремонт объектов благоустройства</t>
  </si>
  <si>
    <t>47 0 00 42000</t>
  </si>
  <si>
    <t>46 0 00 42100</t>
  </si>
  <si>
    <t>46 0 00 79526</t>
  </si>
  <si>
    <t>Мероприятия по учету и распоряжению земельными участками</t>
  </si>
  <si>
    <t>57 0 00 34003</t>
  </si>
  <si>
    <t xml:space="preserve">Субсидии местным бюджетам на предоставление молодым семьям - участникам подпрограммы социальных выплат на приобретение жилого помещения эконом-класса или создание объекта индивидуального жилищного строительства эконом-класса </t>
  </si>
  <si>
    <t>57 0 00 20400</t>
  </si>
  <si>
    <t>57 0 00 90020</t>
  </si>
  <si>
    <t>46 0 00 43300</t>
  </si>
  <si>
    <t>46 0 00 42300</t>
  </si>
  <si>
    <t>46 0 00 42400</t>
  </si>
  <si>
    <t>46 0 00 79522</t>
  </si>
  <si>
    <t>46 0 00 79525</t>
  </si>
  <si>
    <t>46 0 00 20400</t>
  </si>
  <si>
    <t>46 0 00 45200</t>
  </si>
  <si>
    <t>49 0 00 00000</t>
  </si>
  <si>
    <t>Организация профильных смен для детей, состоящих на профилактическом учете</t>
  </si>
  <si>
    <t>49 0 00 S9010</t>
  </si>
  <si>
    <t>66 0 00 79013</t>
  </si>
  <si>
    <t>Осуществление деятельности по обращению с животными без владельцев, обитающими на территории городского округа</t>
  </si>
  <si>
    <t>99 0 00 45200</t>
  </si>
  <si>
    <t>Региональный проект "Формирование комфортной городской среды"</t>
  </si>
  <si>
    <t>46 0 00 L3040</t>
  </si>
  <si>
    <t>60 0 00 78008</t>
  </si>
  <si>
    <t>Летнее содержание дорог и элементов их обустройства</t>
  </si>
  <si>
    <t>Организация тушения ландшафтных (природных) пожаров (за исключением тушения лесных пожаров и других ландшафтных (природных) пожаров на землях лесного фонда, землях обороны и безопасности, землях особо охраняемых природных территорий, осуществляемого в соответствии с частью 5 статьи 51 Лесного кодекса Российской Федерации) силами и средствами Челябинской областной подсистемы единой государственной системы предупреждения и ликвидации чрезвычайных ситуаций в соответствии с полномочиями, установленными Федеральным законом «О защите населения и территорий от чрезвычайных ситуаций природного и техногенного характера»</t>
  </si>
  <si>
    <t>56 1 00 L4970</t>
  </si>
  <si>
    <t>Реализация переданных государственных полномочий по приему, регистрации заявлений и документов, необходимых для предоставления областного материнского (семейного) капитала, принятию решения о предоставлении (об отказе в предоставлении) семьям, имеющим детей, областного материнского (семейного) капитала, формированию электронных реестров для зачисления денежных средств на счета физических лиц в кредитных организациях и электронных реестров для зачисления денежных средств на счета организаций в кредитных организациях</t>
  </si>
  <si>
    <t>ё</t>
  </si>
  <si>
    <t>Оснащение современным оборудованием образовательных организаций, реализующих образовательные программы дошкольного образования, для получения детьми качественного образования</t>
  </si>
  <si>
    <t>47 0 00 S4030</t>
  </si>
  <si>
    <t>Финансовое управление администрации Чебаркульского городского округа</t>
  </si>
  <si>
    <t>450</t>
  </si>
  <si>
    <t>Резервные фонды</t>
  </si>
  <si>
    <t>Резервные фонды местных администраций</t>
  </si>
  <si>
    <t>99 0 00 07005</t>
  </si>
  <si>
    <t>Организация регулярных перевозок пассажиров и багажа автомобильным транспортом по муниципальным маршрутам и регулярных перевозок по регулируемым тарифам</t>
  </si>
  <si>
    <t>Муниципальная программа "Обеспечение выполнения мероприятий в области защиты населения и территорий от чрезвычайных ситуаций, обеспечения пожарной безопасности и безопасности людей на водных объектах  в Чебаркульском городском округе"</t>
  </si>
  <si>
    <t>Реализация переданных государственных полномочий по приему, регистрации заявлений и документов, необходимых для предоставления дополнительных мер социальной поддержки отдельным категориям граждан в связи с проведением специальной военной операции на территориях Донецкой Народной Республики, Луганской Народной Республики и Украины, и формированию электронных реестров для зачисления денежных средств на счета физических лиц, открытых в кредитных организациях</t>
  </si>
  <si>
    <t>99 0 00 00092</t>
  </si>
  <si>
    <t>Исполнение исполнительных листов</t>
  </si>
  <si>
    <t>44 0 00 79515</t>
  </si>
  <si>
    <t>Мероприятия по водоснабжению и водоотведению</t>
  </si>
  <si>
    <t>99 0 00 79012</t>
  </si>
  <si>
    <t>Средства массовой информации</t>
  </si>
  <si>
    <t>Периодическая печать и издательства</t>
  </si>
  <si>
    <t>Предоставление субсидий некоммерческим организациям (СМИ), для информирования населения о социально-экономическом развитии муниципального образования и о иной официальной информации</t>
  </si>
  <si>
    <t>Обеспечение бесплатным двухразовым горячим питанием обучающихся в муниципальных образовательных организациях, расположенных на территории Челябинской области, по образовательным программам основного общего, среднего общего образования, один из родителей которых призван на военную службу по мобилизации в Вооруженные Силы Российской Федерации</t>
  </si>
  <si>
    <t>Реализация переданных государственных полномочий по социальному обслуживанию граждан</t>
  </si>
  <si>
    <t>47 0 00 04070</t>
  </si>
  <si>
    <t>46 0 00 42500</t>
  </si>
  <si>
    <t>Обеспечение функционирования модели персонифицированного финансирования дополнительного образования детей</t>
  </si>
  <si>
    <t>Мероприятия по наказам избирателей</t>
  </si>
  <si>
    <t>99 0 00 07009</t>
  </si>
  <si>
    <t>Капитальные вложения в объекты недвижимого имущества государственной (муниципальной) собственности</t>
  </si>
  <si>
    <t>Строительство газопроводов и газовых сетей, в том числе проектно-изыскательский работы</t>
  </si>
  <si>
    <t>44 0 00 S4010</t>
  </si>
  <si>
    <t>51 0 00 79081</t>
  </si>
  <si>
    <t>План действий по предупреждению и ликвидации чрезвычайных ситуаций на территории Чебаркульского городского округа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</si>
  <si>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</t>
  </si>
  <si>
    <t>47 0 00 S4040</t>
  </si>
  <si>
    <t>46 0 00 03230</t>
  </si>
  <si>
    <t>46 0 00 03260</t>
  </si>
  <si>
    <t>46 0 00 03310</t>
  </si>
  <si>
    <t>46 0 00 S3190</t>
  </si>
  <si>
    <t>46 0 00 S3290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</si>
  <si>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 в целях
обеспечения функционирования модели персонифицированного финансирования дополнительного образования детей</t>
  </si>
  <si>
    <t>46 0 00 03261</t>
  </si>
  <si>
    <t>Организация временного трудоустройства несовершеннолетних в каникулярное время</t>
  </si>
  <si>
    <t>46 0 00 S3350</t>
  </si>
  <si>
    <t>Организация отдыха, оздоровление детей в каникулярное время</t>
  </si>
  <si>
    <t>47 0 00 04090</t>
  </si>
  <si>
    <t>47 0 00 S4100</t>
  </si>
  <si>
    <t>46 0 00 03210</t>
  </si>
  <si>
    <t>46 0 00 03180</t>
  </si>
  <si>
    <t>53 0 00 28630</t>
  </si>
  <si>
    <t>53 0 00 28360</t>
  </si>
  <si>
    <t>53 0 00 28380</t>
  </si>
  <si>
    <t>53 0 00 28420</t>
  </si>
  <si>
    <t>53 0 00 28440</t>
  </si>
  <si>
    <t>53 0 00 28450</t>
  </si>
  <si>
    <t>53 0 00 28460</t>
  </si>
  <si>
    <t>53 0 00 28600</t>
  </si>
  <si>
    <t>53 0 00 28560</t>
  </si>
  <si>
    <t>99 0 00 03200</t>
  </si>
  <si>
    <t>99 0 00 67020</t>
  </si>
  <si>
    <t>99 0 00 99060</t>
  </si>
  <si>
    <t>51 0 00 46130</t>
  </si>
  <si>
    <t>63 0 00 61040</t>
  </si>
  <si>
    <t>60 0 00 S6120</t>
  </si>
  <si>
    <t>67 0 00 S5010</t>
  </si>
  <si>
    <t>63 0 00 99400</t>
  </si>
  <si>
    <t>Муниципаьная программа "Поддержка инициативных проектов в Чебаркульском городском округе"</t>
  </si>
  <si>
    <t>34 0 00 00000</t>
  </si>
  <si>
    <t>34 0 00 24010</t>
  </si>
  <si>
    <t>Субвенция на реализацию переданных государственных полномочий по назначению ежегодной денежной выплаты на приобретение одежды для посещения учебных занятий, а также спортивной формы</t>
  </si>
  <si>
    <t>2026 год</t>
  </si>
  <si>
    <t>2027 год</t>
  </si>
  <si>
    <t>53 0 00 28040</t>
  </si>
  <si>
    <t>53 0 00 28050</t>
  </si>
  <si>
    <t>53 0 00 28160</t>
  </si>
  <si>
    <t>53 0 00 28200</t>
  </si>
  <si>
    <t>53 0 00 79570</t>
  </si>
  <si>
    <t>53 0 00 79050</t>
  </si>
  <si>
    <t>53 0 00 28120</t>
  </si>
  <si>
    <t>53 0 00 28170</t>
  </si>
  <si>
    <t>53 0 00 28770</t>
  </si>
  <si>
    <t>Управление культуры администрации Чебаркульского городского округа</t>
  </si>
  <si>
    <t>443</t>
  </si>
  <si>
    <t>65 0 00 00000</t>
  </si>
  <si>
    <t>Обучение учащихся с учетом требований государственных образовательных стандартов дополнительного образования</t>
  </si>
  <si>
    <t>65 0 00 80001</t>
  </si>
  <si>
    <t>Культура, кинематография</t>
  </si>
  <si>
    <t>08</t>
  </si>
  <si>
    <t>Культура</t>
  </si>
  <si>
    <t>35 0 00 00000</t>
  </si>
  <si>
    <t>Организация культурно-досуговых мероприятий</t>
  </si>
  <si>
    <t>35 0 00 45010</t>
  </si>
  <si>
    <t>42 0 00 00000</t>
  </si>
  <si>
    <t>Развитие туризма и формирование благоприятного имиджа Чебаркульского городского округа</t>
  </si>
  <si>
    <t>42 0 00 80005</t>
  </si>
  <si>
    <t>Организация культурно-досуговых мероприятий и эффективное управление сферой культуры</t>
  </si>
  <si>
    <t>65 0 00 45000</t>
  </si>
  <si>
    <t>Сохранение и развитие культурно-досуговой сферы</t>
  </si>
  <si>
    <t>65 0 00 80002</t>
  </si>
  <si>
    <t>Сохранение историко-культурного наследия</t>
  </si>
  <si>
    <t>65 0 00 80003</t>
  </si>
  <si>
    <t>Обеспечение доступности информационных ресурсов населению города через библиотечное обслуживание</t>
  </si>
  <si>
    <t>65 0 00 80004</t>
  </si>
  <si>
    <t>Модернизация библиотек в части комплектования книжных фондов библиотек муниципальных образований и государственных общедоступных библиотек</t>
  </si>
  <si>
    <t>65 0 00 L5191</t>
  </si>
  <si>
    <t>Другие вопросы в области культуры, кинематографии</t>
  </si>
  <si>
    <t>65 0 00 20400</t>
  </si>
  <si>
    <t>65 0 00 45200</t>
  </si>
  <si>
    <t>Управление по физической культуре и спорту администрации Чебаркульского городского округа</t>
  </si>
  <si>
    <t>445</t>
  </si>
  <si>
    <t>Массовый спорт</t>
  </si>
  <si>
    <t>Спортивная подготовка по олимпийским и неолимпийским видам спорта</t>
  </si>
  <si>
    <t>43 0 00 78100</t>
  </si>
  <si>
    <t>Обеспечение доступа к объектам  спорта</t>
  </si>
  <si>
    <t>43 0 00 78200</t>
  </si>
  <si>
    <t>Проведение мероприятий в рамках календарного плана</t>
  </si>
  <si>
    <t>43 0 00 78400</t>
  </si>
  <si>
    <t>Премии, гранты, стипендии</t>
  </si>
  <si>
    <t>43 0 00 78500</t>
  </si>
  <si>
    <t>Содержание центров тестирования Всероссийского физкультурно-спортивного комплекса "Готов к труду и обороне"</t>
  </si>
  <si>
    <t>43 0 00 78600</t>
  </si>
  <si>
    <t>Субсидий некоммерческим организациям в сфере физической культуры и спорта</t>
  </si>
  <si>
    <t>43 0 00 78900</t>
  </si>
  <si>
    <t>Оплата услуг специалистов по организации физкультурно-оздоровительной и спортивно-массовой работы с населением среднего возраста</t>
  </si>
  <si>
    <t>43 0 00 S0012</t>
  </si>
  <si>
    <t>Приобретение спортивного инвентаря и оборудования для физкультурно-спортивных организаций</t>
  </si>
  <si>
    <t>43 0 00 S0013</t>
  </si>
  <si>
    <t>Оплата услуг специалистов по организации физкультурно-оздоровительной и спортивно-массовой работы с детьми и молодежью в возрасте возрасте от 6 до 29 лет</t>
  </si>
  <si>
    <t>43 0 00 S0014</t>
  </si>
  <si>
    <t>Оплата услуг специалистов по организации физкультурно-оздоровительной и спортивно-массовой работы с лицами с ограниченными возможностями здоровья</t>
  </si>
  <si>
    <t>43 0 00 S0016</t>
  </si>
  <si>
    <t>Оплата услуг специалистов по организации физкультурно-оздоровительной и спортивно-массовой работы с населением старшего возраста</t>
  </si>
  <si>
    <t>43 0 00 S0018</t>
  </si>
  <si>
    <t>Дополнительные расходы на доведение средней заработной платы инструкторов по спорту и тренеров, работающих в сельской местности и малых городах Челябинской области с населением до 50 тысяч человек до среднемесячного дохода от трудовой деятельности в Челябинской области</t>
  </si>
  <si>
    <t>43 0 00 S0019</t>
  </si>
  <si>
    <t xml:space="preserve">445 </t>
  </si>
  <si>
    <t xml:space="preserve">11 </t>
  </si>
  <si>
    <t>Заработная плата тренерам, дополнительно привлеченным к работе в сельской местности и малых городах Челябинской области до 50 тысяч человек</t>
  </si>
  <si>
    <t>43 0 00 S001Б</t>
  </si>
  <si>
    <t>Субсидии местным бюджетам на оплату услуг специалистов по организации "Плавание для всех"</t>
  </si>
  <si>
    <t>43 0 00 S0030</t>
  </si>
  <si>
    <t xml:space="preserve">Повышение квалификации тренеров, тренеров-преподавателей муниципальных учреждений, реализующих программы спортивной подготовки и дополнительные образовательные программы спортивной подготовки </t>
  </si>
  <si>
    <t>43 0 00 S0040</t>
  </si>
  <si>
    <t>Спорт высших достижений</t>
  </si>
  <si>
    <t>Финансовая поддержка учреждений спортивной подготовки на этапах спортивной специализации, в том числе на приобретение спортивного инвентаря и оборудования</t>
  </si>
  <si>
    <t>43 0 00 S0017</t>
  </si>
  <si>
    <t>Другие вопросы в области физической культуры и спорта</t>
  </si>
  <si>
    <t>43 0 00 20400</t>
  </si>
  <si>
    <t>43 0 00 45200</t>
  </si>
  <si>
    <t>Приобретение технических средств реабилитации для пунктов проката в муниципальных учреждениях социальной защиты населения</t>
  </si>
  <si>
    <t>Муниципальная программа "Развитие социальной защиты населения в Чебаркульском городском округе"</t>
  </si>
  <si>
    <t>Реализация переданных государствнных полномочийпо назначению гражданам единовременной социальной выплаты на оплату приобретения внутридомового газового оборудования (возмещение расходов на приобретение такого оборудования) и оплату работ по его установке и формированию электронных реестров для зачисления денежных средств на счета физических лиц в кредитных организациях</t>
  </si>
  <si>
    <t>Жилищное хозяйство</t>
  </si>
  <si>
    <t>Строительство (приобретение) жилых помещений для осуществления мероприятий по переселению граждан из жилищного фонда, признанного непригодным для проживания</t>
  </si>
  <si>
    <t>56 2 00 00000</t>
  </si>
  <si>
    <t>Региональные проекты, реализуемые вне национальных проектов</t>
  </si>
  <si>
    <t>56 2 02 S4040</t>
  </si>
  <si>
    <t>Региональный проект «Мероприятия по переселению граждан из жилищного фонда, признанного непригодным для проживания»</t>
  </si>
  <si>
    <t>56 2 02 00000</t>
  </si>
  <si>
    <t>Мероприятия по содержанию кладбища</t>
  </si>
  <si>
    <t>63 0 00 77004</t>
  </si>
  <si>
    <t>Мероприятия по проведению строительно-монтажных и проектно-изыскательских работ на объектах коммунального хозяйства и систем инженерной инфраструктуры, находящихся в муниципальной собственности, в целях энергосбережения и повышения энергетической эффективности</t>
  </si>
  <si>
    <t>44 0 00 S7010</t>
  </si>
  <si>
    <t xml:space="preserve">Обеспечение контейнерным сбором образующихся в жилом фонде твердых коммунальных отходов </t>
  </si>
  <si>
    <t>(Закупка товаров, работ и услуг для государственных (муниципальных) нужд)</t>
  </si>
  <si>
    <t>44 0 00 S4020</t>
  </si>
  <si>
    <t>Модернизация, реконструкция, капитальный ремонт и строительство котельных, систем водоснабжения, водоотведения, систем электроснабжения, теплоснабжения, включая центральные тепловые пункты, в том числе ПИР</t>
  </si>
  <si>
    <t>Благоустройство мест отдыха, расположенных в городахс численностью населения до 500 тысяч человек</t>
  </si>
  <si>
    <t>Субсидия местным бюджетам на оплату услуг спортивных судей и инструкторов по спорту, организующих работу с населением по выполнению нормативов испытаний (тестов) Всероссийского физкультурно-спортивного комплекса «Готов к труду и обороне» в центрах тестирования, созданных муниципальными образованиями</t>
  </si>
  <si>
    <t>43 0 00 S0120</t>
  </si>
  <si>
    <t>Разработка проектно-сметной документации и оплата услуг государственной экспертизы для проведения капитального ремонта зданий и сооружений муниципальных организаций дошкольного образования</t>
  </si>
  <si>
    <t>47 0 00 S4110</t>
  </si>
  <si>
    <t>Обеспечение бесплатным горячим питанием один раз в день обучающихся в образовательных организациях в образовательных организациях по образовательным программам основного общего, среднего общего образования, являющихся члена семей, признанных многодетными, со среднедушевым доходом, размер которого не превышает однократную величину прожиточного минимума для трудоспособного населения</t>
  </si>
  <si>
    <t>46 0 00 03520</t>
  </si>
  <si>
    <t>46 0 00 73010</t>
  </si>
  <si>
    <t>Контрольно-счетный комитет Чебаркульского городского округа</t>
  </si>
  <si>
    <t>439</t>
  </si>
  <si>
    <t>Руководитель контрольно-счетной палаты муниципального образования</t>
  </si>
  <si>
    <t xml:space="preserve">439 </t>
  </si>
  <si>
    <t>99 0 00 22500</t>
  </si>
  <si>
    <t>Условно утвержденные расходы</t>
  </si>
  <si>
    <t>53 0 00 28190</t>
  </si>
  <si>
    <t>Мероприятия по оздоровлению экологической обстановки</t>
  </si>
  <si>
    <t>рублей</t>
  </si>
  <si>
    <t>Ведомственная структура расходов бюджета Чебаркульского городского округа на плановый период на плановый период 2026 и 2027 годов</t>
  </si>
  <si>
    <t>Муниципальная программа "Реализация государственной национальной политики Российской Федерации и профилактика экстремизма в Чебаркульском городском округе"</t>
  </si>
  <si>
    <t>Муниципальная программа "Профилактика терроризма, минимизации и (или) ликвидации последствий проявления терроризма в Чебаркульском городском округе"</t>
  </si>
  <si>
    <t>Муниципальная программа "Профилактика правонарушений в Чебаркульском городском округе"</t>
  </si>
  <si>
    <t>Муниципальная программа "Поддержка социально ориентированных некоммерческих организаций в Чебаркульском городском округе"</t>
  </si>
  <si>
    <t>Муниципальная программа "Природоохранные мероприятия в Чебаркульском городском округе"</t>
  </si>
  <si>
    <t>Муниципальная программа "Медицинские кадры в Чебаркульском городском округе"</t>
  </si>
  <si>
    <t xml:space="preserve">Муниципальная программа "Поддержка социально ориентированных некоммерческих организаций в Чебаркульском городском округе" </t>
  </si>
  <si>
    <t>Муниципальная программа "Противодействие незаконному обороту и потреблению наркотиков и их прекурсоров в Чебаркульском городском округе"</t>
  </si>
  <si>
    <t>Муниципальная программа "Благоустройство территории в Чебаркульском городском округе"</t>
  </si>
  <si>
    <t>Муниципальная программа  "Модернизация объектов коммунальной инфраструктуры в Чебаркульском городском округе"</t>
  </si>
  <si>
    <t xml:space="preserve">Муниципальная программа "Формирование современной городской среды в Чебаркульском городском округе" </t>
  </si>
  <si>
    <t>Муниципальная программа "Модернизация объектов коммунальной инфраструктуры в Чебаркульском городском округе"</t>
  </si>
  <si>
    <t>Муниципальная программа "Профилактика безнадзорности и правонарушений несовершеннолетних Чебаркульского городского округа в Чебаркульском городском округе"</t>
  </si>
  <si>
    <t>Муниципальная программа "Развитие культуры в Чебаркульском городском округе"</t>
  </si>
  <si>
    <t xml:space="preserve">Муниципальная программа "Развитие физической культуры и спорта в Чебаркульском городском округе" </t>
  </si>
  <si>
    <t>Муниципальная программа "Эффективное управление муниципальной собственностью в Чебаркульском городском округе"</t>
  </si>
  <si>
    <t>Муниципальная программа "Обеспечение доступным и комфортным жильем граждан Российской Федерации в Чебаркульском городском округе"</t>
  </si>
  <si>
    <t>Муниципальная программа "Развитие туризма в Чебаркульском городском округе"</t>
  </si>
  <si>
    <t>Оосуществление переданных государственных полномочий  по социальной поддержке ветеранов труда Челябинской области</t>
  </si>
  <si>
    <t>53 0 00 25660</t>
  </si>
  <si>
    <t>53 0 00 28660</t>
  </si>
  <si>
    <t xml:space="preserve">Реализация полномочий Российской Федерации по осуществлению ежегодной денежной выплаты лицам, награжденным нагрудным знаком «Почетный донор России» </t>
  </si>
  <si>
    <t>53 0 00 52200</t>
  </si>
  <si>
    <t>Национальный проект "Инфраструктура для жизни"</t>
  </si>
  <si>
    <t>44 0 И0 00000</t>
  </si>
  <si>
    <t>Региональный проект "Модернизация коммунальной инфраструктуры"</t>
  </si>
  <si>
    <t>44 0 И3 00000</t>
  </si>
  <si>
    <t>Мероприятия по модернизации коммунальной инфраструктуры</t>
  </si>
  <si>
    <t>Национальный проект «Молодёжь и дети»</t>
  </si>
  <si>
    <t>46 0 Ю0 00000</t>
  </si>
  <si>
    <t>Региональный проект «Педагоги и наставники»</t>
  </si>
  <si>
    <t>46 0 Ю6 00000</t>
  </si>
  <si>
    <t>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муниципальными общеобразовательных организаций</t>
  </si>
  <si>
    <t>46 0 Ю6 50501</t>
  </si>
  <si>
    <t>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</si>
  <si>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46 0 Ю6 51790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</si>
  <si>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</si>
  <si>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46 0 Ю6 53035</t>
  </si>
  <si>
    <t>48 0 Ю0 00000</t>
  </si>
  <si>
    <t>Региональный проект «Мы вместе (Воспитание гармонично развитой личности)»</t>
  </si>
  <si>
    <t>48 0 Ю2 00000</t>
  </si>
  <si>
    <t>48 0 Ю2 S1010</t>
  </si>
  <si>
    <t>44 0 И3 S1540</t>
  </si>
  <si>
    <t>67 0 И0 00000</t>
  </si>
  <si>
    <t>67 0 И4 00000</t>
  </si>
  <si>
    <t>67 0 И4 55550</t>
  </si>
  <si>
    <t>63 0 Ч0 00000</t>
  </si>
  <si>
    <t>63 0 Ч2 00000</t>
  </si>
  <si>
    <t>63 0 Ч2 S3040</t>
  </si>
  <si>
    <t>Национальный проект «Экологическое благополучие»</t>
  </si>
  <si>
    <t>Региональный проект «Экономика замкнутого цикла»</t>
  </si>
  <si>
    <t>53 0 00 28010</t>
  </si>
  <si>
    <t>46 0 00 79523</t>
  </si>
  <si>
    <t>Обеспечение комплексной безопасности и подготовки образовательных организаций к новому учебному году</t>
  </si>
  <si>
    <t>Зимнее содержание дорог и элементов их обустройства</t>
  </si>
  <si>
    <t>60 0 00 SД010</t>
  </si>
  <si>
    <t>Региональный проект «Все лучшее детям»</t>
  </si>
  <si>
    <t>46 0 Ю4 00000</t>
  </si>
  <si>
    <t>46 0 Ю4 S3172</t>
  </si>
  <si>
    <t>Приложение 7
к решению Собрания депутатов
Чебаркульского городского округа
от  28.12.2024 г. № 601</t>
  </si>
</sst>
</file>

<file path=xl/styles.xml><?xml version="1.0" encoding="utf-8"?>
<styleSheet xmlns="http://schemas.openxmlformats.org/spreadsheetml/2006/main">
  <fonts count="11">
    <font>
      <sz val="10"/>
      <name val="Arial Cyr"/>
      <charset val="204"/>
    </font>
    <font>
      <sz val="10"/>
      <name val="Arial"/>
      <family val="2"/>
      <charset val="204"/>
    </font>
    <font>
      <sz val="8"/>
      <name val="Arial Narrow"/>
      <family val="2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8"/>
      <color indexed="8"/>
      <name val="Arial Narrow"/>
      <family val="2"/>
      <charset val="204"/>
    </font>
    <font>
      <i/>
      <sz val="10"/>
      <name val="Arial Cyr"/>
      <charset val="204"/>
    </font>
    <font>
      <b/>
      <sz val="10"/>
      <name val="Arial Narrow"/>
      <family val="2"/>
      <charset val="204"/>
    </font>
    <font>
      <sz val="10"/>
      <name val="Arial Narrow"/>
      <family val="2"/>
      <charset val="204"/>
    </font>
    <font>
      <b/>
      <i/>
      <sz val="10"/>
      <name val="Arial Narrow"/>
      <family val="2"/>
      <charset val="204"/>
    </font>
    <font>
      <sz val="10"/>
      <color indexed="8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1">
    <xf numFmtId="0" fontId="0" fillId="0" borderId="0" xfId="0"/>
    <xf numFmtId="49" fontId="2" fillId="2" borderId="1" xfId="0" applyNumberFormat="1" applyFont="1" applyFill="1" applyBorder="1"/>
    <xf numFmtId="0" fontId="0" fillId="2" borderId="0" xfId="0" applyFill="1"/>
    <xf numFmtId="0" fontId="8" fillId="2" borderId="0" xfId="0" applyFont="1" applyFill="1"/>
    <xf numFmtId="49" fontId="7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textRotation="90" readingOrder="2"/>
    </xf>
    <xf numFmtId="49" fontId="7" fillId="2" borderId="1" xfId="0" applyNumberFormat="1" applyFont="1" applyFill="1" applyBorder="1" applyAlignment="1">
      <alignment horizontal="center" textRotation="90" wrapText="1" readingOrder="2"/>
    </xf>
    <xf numFmtId="4" fontId="8" fillId="2" borderId="1" xfId="0" applyNumberFormat="1" applyFont="1" applyFill="1" applyBorder="1"/>
    <xf numFmtId="49" fontId="2" fillId="2" borderId="1" xfId="1" applyNumberFormat="1" applyFont="1" applyFill="1" applyBorder="1" applyAlignment="1">
      <alignment horizontal="left" vertical="top" wrapText="1"/>
    </xf>
    <xf numFmtId="0" fontId="2" fillId="2" borderId="1" xfId="1" applyNumberFormat="1" applyFont="1" applyFill="1" applyBorder="1" applyAlignment="1">
      <alignment horizontal="left" vertical="top" wrapText="1"/>
    </xf>
    <xf numFmtId="49" fontId="2" fillId="2" borderId="1" xfId="0" applyNumberFormat="1" applyFont="1" applyFill="1" applyBorder="1" applyAlignment="1">
      <alignment horizontal="left" vertical="top" wrapText="1"/>
    </xf>
    <xf numFmtId="2" fontId="2" fillId="2" borderId="1" xfId="1" applyNumberFormat="1" applyFont="1" applyFill="1" applyBorder="1" applyAlignment="1">
      <alignment horizontal="left" vertical="top" wrapText="1"/>
    </xf>
    <xf numFmtId="49" fontId="2" fillId="2" borderId="1" xfId="2" applyNumberFormat="1" applyFont="1" applyFill="1" applyBorder="1" applyAlignment="1">
      <alignment horizontal="left" vertical="top" wrapText="1"/>
    </xf>
    <xf numFmtId="0" fontId="2" fillId="2" borderId="1" xfId="0" applyNumberFormat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8" fillId="2" borderId="0" xfId="0" applyFont="1" applyFill="1" applyAlignment="1">
      <alignment horizontal="left" vertical="top"/>
    </xf>
    <xf numFmtId="49" fontId="9" fillId="2" borderId="1" xfId="0" applyNumberFormat="1" applyFont="1" applyFill="1" applyBorder="1" applyAlignment="1">
      <alignment horizontal="left" vertical="top"/>
    </xf>
    <xf numFmtId="49" fontId="2" fillId="2" borderId="1" xfId="0" applyNumberFormat="1" applyFont="1" applyFill="1" applyBorder="1" applyAlignment="1">
      <alignment horizontal="left" vertical="top"/>
    </xf>
    <xf numFmtId="0" fontId="5" fillId="2" borderId="1" xfId="0" applyFont="1" applyFill="1" applyBorder="1" applyAlignment="1">
      <alignment horizontal="left" vertical="top"/>
    </xf>
    <xf numFmtId="0" fontId="5" fillId="2" borderId="1" xfId="0" applyFont="1" applyFill="1" applyBorder="1" applyAlignment="1">
      <alignment horizontal="left" vertical="top" wrapText="1"/>
    </xf>
    <xf numFmtId="0" fontId="5" fillId="2" borderId="1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center" vertical="center" wrapText="1" readingOrder="1"/>
    </xf>
    <xf numFmtId="49" fontId="7" fillId="2" borderId="1" xfId="0" applyNumberFormat="1" applyFont="1" applyFill="1" applyBorder="1" applyAlignment="1">
      <alignment horizontal="left" textRotation="90" wrapText="1" readingOrder="2"/>
    </xf>
    <xf numFmtId="49" fontId="9" fillId="2" borderId="1" xfId="0" applyNumberFormat="1" applyFont="1" applyFill="1" applyBorder="1" applyAlignment="1"/>
    <xf numFmtId="49" fontId="2" fillId="2" borderId="1" xfId="0" applyNumberFormat="1" applyFont="1" applyFill="1" applyBorder="1" applyAlignment="1"/>
    <xf numFmtId="0" fontId="8" fillId="2" borderId="0" xfId="0" applyFont="1" applyFill="1" applyAlignment="1"/>
    <xf numFmtId="0" fontId="3" fillId="2" borderId="0" xfId="0" applyFont="1" applyFill="1"/>
    <xf numFmtId="0" fontId="8" fillId="2" borderId="0" xfId="0" applyFont="1" applyFill="1" applyAlignment="1">
      <alignment wrapText="1"/>
    </xf>
    <xf numFmtId="0" fontId="8" fillId="2" borderId="0" xfId="0" applyFont="1" applyFill="1" applyBorder="1" applyAlignment="1">
      <alignment horizontal="right"/>
    </xf>
    <xf numFmtId="2" fontId="2" fillId="2" borderId="1" xfId="0" applyNumberFormat="1" applyFont="1" applyFill="1" applyBorder="1" applyAlignment="1">
      <alignment horizontal="left" vertical="top" wrapText="1"/>
    </xf>
    <xf numFmtId="0" fontId="0" fillId="2" borderId="0" xfId="0" applyFont="1" applyFill="1"/>
    <xf numFmtId="4" fontId="8" fillId="2" borderId="1" xfId="0" applyNumberFormat="1" applyFont="1" applyFill="1" applyBorder="1" applyAlignment="1">
      <alignment horizontal="right" vertical="center" wrapText="1"/>
    </xf>
    <xf numFmtId="49" fontId="7" fillId="2" borderId="1" xfId="0" applyNumberFormat="1" applyFont="1" applyFill="1" applyBorder="1" applyAlignment="1"/>
    <xf numFmtId="4" fontId="9" fillId="2" borderId="1" xfId="0" applyNumberFormat="1" applyFont="1" applyFill="1" applyBorder="1"/>
    <xf numFmtId="4" fontId="8" fillId="2" borderId="0" xfId="0" applyNumberFormat="1" applyFont="1" applyFill="1"/>
    <xf numFmtId="0" fontId="8" fillId="2" borderId="0" xfId="0" applyFont="1" applyFill="1" applyAlignment="1">
      <alignment horizontal="left" vertical="top" wrapText="1"/>
    </xf>
    <xf numFmtId="0" fontId="0" fillId="2" borderId="0" xfId="0" applyFill="1" applyAlignment="1">
      <alignment wrapText="1"/>
    </xf>
    <xf numFmtId="0" fontId="6" fillId="2" borderId="0" xfId="0" applyFont="1" applyFill="1"/>
    <xf numFmtId="4" fontId="6" fillId="2" borderId="0" xfId="0" applyNumberFormat="1" applyFont="1" applyFill="1"/>
    <xf numFmtId="49" fontId="7" fillId="2" borderId="1" xfId="0" applyNumberFormat="1" applyFont="1" applyFill="1" applyBorder="1" applyAlignment="1">
      <alignment horizontal="left" vertical="top"/>
    </xf>
    <xf numFmtId="4" fontId="7" fillId="2" borderId="1" xfId="0" applyNumberFormat="1" applyFont="1" applyFill="1" applyBorder="1"/>
    <xf numFmtId="4" fontId="0" fillId="2" borderId="0" xfId="0" applyNumberFormat="1" applyFill="1"/>
    <xf numFmtId="49" fontId="7" fillId="2" borderId="1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/>
    <xf numFmtId="49" fontId="7" fillId="2" borderId="1" xfId="1" applyNumberFormat="1" applyFont="1" applyFill="1" applyBorder="1" applyAlignment="1">
      <alignment horizontal="left" vertical="top" wrapText="1"/>
    </xf>
    <xf numFmtId="0" fontId="0" fillId="2" borderId="0" xfId="0" quotePrefix="1" applyFill="1"/>
    <xf numFmtId="4" fontId="10" fillId="2" borderId="1" xfId="0" applyNumberFormat="1" applyFont="1" applyFill="1" applyBorder="1"/>
    <xf numFmtId="0" fontId="8" fillId="2" borderId="0" xfId="0" applyFont="1" applyFill="1" applyAlignment="1">
      <alignment horizontal="center" vertical="top" wrapText="1"/>
    </xf>
    <xf numFmtId="0" fontId="0" fillId="2" borderId="0" xfId="0" applyFill="1" applyAlignment="1">
      <alignment horizontal="center" vertical="top" wrapText="1"/>
    </xf>
    <xf numFmtId="0" fontId="7" fillId="2" borderId="0" xfId="0" applyFont="1" applyFill="1" applyAlignment="1">
      <alignment horizontal="center" vertical="center" wrapText="1"/>
    </xf>
    <xf numFmtId="0" fontId="8" fillId="2" borderId="2" xfId="0" applyFont="1" applyFill="1" applyBorder="1" applyAlignment="1">
      <alignment horizontal="right"/>
    </xf>
  </cellXfs>
  <cellStyles count="3">
    <cellStyle name="Обычный" xfId="0" builtinId="0"/>
    <cellStyle name="Обычный_Лист1" xfId="1"/>
    <cellStyle name="Обычный_Лист1_Лист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NULL"/><Relationship Id="rId18" Type="http://schemas.openxmlformats.org/officeDocument/2006/relationships/image" Target="NULL"/><Relationship Id="rId26" Type="http://schemas.openxmlformats.org/officeDocument/2006/relationships/image" Target="NULL"/><Relationship Id="rId39" Type="http://schemas.openxmlformats.org/officeDocument/2006/relationships/image" Target="NULL"/><Relationship Id="rId21" Type="http://schemas.openxmlformats.org/officeDocument/2006/relationships/image" Target="NULL"/><Relationship Id="rId34" Type="http://schemas.openxmlformats.org/officeDocument/2006/relationships/image" Target="NULL"/><Relationship Id="rId42" Type="http://schemas.openxmlformats.org/officeDocument/2006/relationships/image" Target="NULL"/><Relationship Id="rId47" Type="http://schemas.openxmlformats.org/officeDocument/2006/relationships/image" Target="NULL"/><Relationship Id="rId50" Type="http://schemas.openxmlformats.org/officeDocument/2006/relationships/image" Target="NULL"/><Relationship Id="rId55" Type="http://schemas.openxmlformats.org/officeDocument/2006/relationships/image" Target="NULL"/><Relationship Id="rId63" Type="http://schemas.openxmlformats.org/officeDocument/2006/relationships/image" Target="NULL"/><Relationship Id="rId7" Type="http://schemas.openxmlformats.org/officeDocument/2006/relationships/image" Target="NULL"/><Relationship Id="rId2" Type="http://schemas.openxmlformats.org/officeDocument/2006/relationships/image" Target="NULL"/><Relationship Id="rId16" Type="http://schemas.openxmlformats.org/officeDocument/2006/relationships/image" Target="NULL"/><Relationship Id="rId20" Type="http://schemas.openxmlformats.org/officeDocument/2006/relationships/image" Target="NULL"/><Relationship Id="rId29" Type="http://schemas.openxmlformats.org/officeDocument/2006/relationships/image" Target="NULL"/><Relationship Id="rId41" Type="http://schemas.openxmlformats.org/officeDocument/2006/relationships/image" Target="NULL"/><Relationship Id="rId54" Type="http://schemas.openxmlformats.org/officeDocument/2006/relationships/image" Target="NULL"/><Relationship Id="rId62" Type="http://schemas.openxmlformats.org/officeDocument/2006/relationships/image" Target="NULL"/><Relationship Id="rId1" Type="http://schemas.openxmlformats.org/officeDocument/2006/relationships/image" Target="../media/image1.png"/><Relationship Id="rId6" Type="http://schemas.openxmlformats.org/officeDocument/2006/relationships/image" Target="NULL"/><Relationship Id="rId11" Type="http://schemas.openxmlformats.org/officeDocument/2006/relationships/image" Target="NULL"/><Relationship Id="rId24" Type="http://schemas.openxmlformats.org/officeDocument/2006/relationships/image" Target="NULL"/><Relationship Id="rId32" Type="http://schemas.openxmlformats.org/officeDocument/2006/relationships/image" Target="NULL"/><Relationship Id="rId37" Type="http://schemas.openxmlformats.org/officeDocument/2006/relationships/image" Target="NULL"/><Relationship Id="rId40" Type="http://schemas.openxmlformats.org/officeDocument/2006/relationships/image" Target="NULL"/><Relationship Id="rId45" Type="http://schemas.openxmlformats.org/officeDocument/2006/relationships/image" Target="NULL"/><Relationship Id="rId53" Type="http://schemas.openxmlformats.org/officeDocument/2006/relationships/image" Target="NULL"/><Relationship Id="rId58" Type="http://schemas.openxmlformats.org/officeDocument/2006/relationships/image" Target="NULL"/><Relationship Id="rId5" Type="http://schemas.openxmlformats.org/officeDocument/2006/relationships/image" Target="NULL"/><Relationship Id="rId15" Type="http://schemas.openxmlformats.org/officeDocument/2006/relationships/image" Target="NULL"/><Relationship Id="rId23" Type="http://schemas.openxmlformats.org/officeDocument/2006/relationships/image" Target="NULL"/><Relationship Id="rId28" Type="http://schemas.openxmlformats.org/officeDocument/2006/relationships/image" Target="NULL"/><Relationship Id="rId36" Type="http://schemas.openxmlformats.org/officeDocument/2006/relationships/image" Target="NULL"/><Relationship Id="rId49" Type="http://schemas.openxmlformats.org/officeDocument/2006/relationships/image" Target="NULL"/><Relationship Id="rId57" Type="http://schemas.openxmlformats.org/officeDocument/2006/relationships/image" Target="NULL"/><Relationship Id="rId61" Type="http://schemas.openxmlformats.org/officeDocument/2006/relationships/image" Target="NULL"/><Relationship Id="rId10" Type="http://schemas.openxmlformats.org/officeDocument/2006/relationships/image" Target="NULL"/><Relationship Id="rId19" Type="http://schemas.openxmlformats.org/officeDocument/2006/relationships/image" Target="NULL"/><Relationship Id="rId31" Type="http://schemas.openxmlformats.org/officeDocument/2006/relationships/image" Target="NULL"/><Relationship Id="rId44" Type="http://schemas.openxmlformats.org/officeDocument/2006/relationships/image" Target="NULL"/><Relationship Id="rId52" Type="http://schemas.openxmlformats.org/officeDocument/2006/relationships/image" Target="NULL"/><Relationship Id="rId60" Type="http://schemas.openxmlformats.org/officeDocument/2006/relationships/image" Target="NULL"/><Relationship Id="rId65" Type="http://schemas.openxmlformats.org/officeDocument/2006/relationships/image" Target="NULL"/><Relationship Id="rId4" Type="http://schemas.openxmlformats.org/officeDocument/2006/relationships/image" Target="NULL"/><Relationship Id="rId9" Type="http://schemas.openxmlformats.org/officeDocument/2006/relationships/image" Target="NULL"/><Relationship Id="rId14" Type="http://schemas.openxmlformats.org/officeDocument/2006/relationships/image" Target="NULL"/><Relationship Id="rId22" Type="http://schemas.openxmlformats.org/officeDocument/2006/relationships/image" Target="NULL"/><Relationship Id="rId27" Type="http://schemas.openxmlformats.org/officeDocument/2006/relationships/image" Target="NULL"/><Relationship Id="rId30" Type="http://schemas.openxmlformats.org/officeDocument/2006/relationships/image" Target="NULL"/><Relationship Id="rId35" Type="http://schemas.openxmlformats.org/officeDocument/2006/relationships/image" Target="NULL"/><Relationship Id="rId43" Type="http://schemas.openxmlformats.org/officeDocument/2006/relationships/image" Target="NULL"/><Relationship Id="rId48" Type="http://schemas.openxmlformats.org/officeDocument/2006/relationships/image" Target="NULL"/><Relationship Id="rId56" Type="http://schemas.openxmlformats.org/officeDocument/2006/relationships/image" Target="NULL"/><Relationship Id="rId64" Type="http://schemas.openxmlformats.org/officeDocument/2006/relationships/image" Target="NULL"/><Relationship Id="rId8" Type="http://schemas.openxmlformats.org/officeDocument/2006/relationships/image" Target="NULL"/><Relationship Id="rId51" Type="http://schemas.openxmlformats.org/officeDocument/2006/relationships/image" Target="NULL"/><Relationship Id="rId3" Type="http://schemas.openxmlformats.org/officeDocument/2006/relationships/image" Target="NULL"/><Relationship Id="rId12" Type="http://schemas.openxmlformats.org/officeDocument/2006/relationships/image" Target="NULL"/><Relationship Id="rId17" Type="http://schemas.openxmlformats.org/officeDocument/2006/relationships/image" Target="NULL"/><Relationship Id="rId25" Type="http://schemas.openxmlformats.org/officeDocument/2006/relationships/image" Target="NULL"/><Relationship Id="rId33" Type="http://schemas.openxmlformats.org/officeDocument/2006/relationships/image" Target="NULL"/><Relationship Id="rId38" Type="http://schemas.openxmlformats.org/officeDocument/2006/relationships/image" Target="NULL"/><Relationship Id="rId46" Type="http://schemas.openxmlformats.org/officeDocument/2006/relationships/image" Target="NULL"/><Relationship Id="rId59" Type="http://schemas.openxmlformats.org/officeDocument/2006/relationships/image" Target="NUL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431</xdr:row>
      <xdr:rowOff>0</xdr:rowOff>
    </xdr:from>
    <xdr:to>
      <xdr:col>0</xdr:col>
      <xdr:colOff>190500</xdr:colOff>
      <xdr:row>431</xdr:row>
      <xdr:rowOff>142875</xdr:rowOff>
    </xdr:to>
    <xdr:pic>
      <xdr:nvPicPr>
        <xdr:cNvPr id="1117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585025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431</xdr:row>
      <xdr:rowOff>0</xdr:rowOff>
    </xdr:from>
    <xdr:to>
      <xdr:col>0</xdr:col>
      <xdr:colOff>190500</xdr:colOff>
      <xdr:row>431</xdr:row>
      <xdr:rowOff>142875</xdr:rowOff>
    </xdr:to>
    <xdr:pic>
      <xdr:nvPicPr>
        <xdr:cNvPr id="1118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585025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431</xdr:row>
      <xdr:rowOff>0</xdr:rowOff>
    </xdr:from>
    <xdr:to>
      <xdr:col>0</xdr:col>
      <xdr:colOff>190500</xdr:colOff>
      <xdr:row>431</xdr:row>
      <xdr:rowOff>142875</xdr:rowOff>
    </xdr:to>
    <xdr:pic>
      <xdr:nvPicPr>
        <xdr:cNvPr id="1119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6967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431</xdr:row>
      <xdr:rowOff>0</xdr:rowOff>
    </xdr:from>
    <xdr:to>
      <xdr:col>0</xdr:col>
      <xdr:colOff>190500</xdr:colOff>
      <xdr:row>431</xdr:row>
      <xdr:rowOff>142875</xdr:rowOff>
    </xdr:to>
    <xdr:pic>
      <xdr:nvPicPr>
        <xdr:cNvPr id="1120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6967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431</xdr:row>
      <xdr:rowOff>0</xdr:rowOff>
    </xdr:from>
    <xdr:to>
      <xdr:col>0</xdr:col>
      <xdr:colOff>190500</xdr:colOff>
      <xdr:row>635</xdr:row>
      <xdr:rowOff>78733</xdr:rowOff>
    </xdr:to>
    <xdr:pic>
      <xdr:nvPicPr>
        <xdr:cNvPr id="18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3430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431</xdr:row>
      <xdr:rowOff>0</xdr:rowOff>
    </xdr:from>
    <xdr:to>
      <xdr:col>0</xdr:col>
      <xdr:colOff>190500</xdr:colOff>
      <xdr:row>635</xdr:row>
      <xdr:rowOff>78733</xdr:rowOff>
    </xdr:to>
    <xdr:pic>
      <xdr:nvPicPr>
        <xdr:cNvPr id="19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3430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431</xdr:row>
      <xdr:rowOff>0</xdr:rowOff>
    </xdr:from>
    <xdr:to>
      <xdr:col>0</xdr:col>
      <xdr:colOff>190500</xdr:colOff>
      <xdr:row>627</xdr:row>
      <xdr:rowOff>22981</xdr:rowOff>
    </xdr:to>
    <xdr:pic>
      <xdr:nvPicPr>
        <xdr:cNvPr id="20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3430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431</xdr:row>
      <xdr:rowOff>0</xdr:rowOff>
    </xdr:from>
    <xdr:to>
      <xdr:col>0</xdr:col>
      <xdr:colOff>190500</xdr:colOff>
      <xdr:row>627</xdr:row>
      <xdr:rowOff>22981</xdr:rowOff>
    </xdr:to>
    <xdr:pic>
      <xdr:nvPicPr>
        <xdr:cNvPr id="21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3430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431</xdr:row>
      <xdr:rowOff>0</xdr:rowOff>
    </xdr:from>
    <xdr:to>
      <xdr:col>0</xdr:col>
      <xdr:colOff>190500</xdr:colOff>
      <xdr:row>431</xdr:row>
      <xdr:rowOff>142875</xdr:rowOff>
    </xdr:to>
    <xdr:pic>
      <xdr:nvPicPr>
        <xdr:cNvPr id="22" name="Picture 1" hidden="1">
          <a:extLst>
            <a:ext uri="{FF2B5EF4-FFF2-40B4-BE49-F238E27FC236}">
              <a16:creationId xmlns="" xmlns:a16="http://schemas.microsoft.com/office/drawing/2014/main" id="{00000000-0008-0000-0000-00005D04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6294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431</xdr:row>
      <xdr:rowOff>0</xdr:rowOff>
    </xdr:from>
    <xdr:to>
      <xdr:col>0</xdr:col>
      <xdr:colOff>190500</xdr:colOff>
      <xdr:row>431</xdr:row>
      <xdr:rowOff>142875</xdr:rowOff>
    </xdr:to>
    <xdr:pic>
      <xdr:nvPicPr>
        <xdr:cNvPr id="23" name="Picture 2" hidden="1">
          <a:extLst>
            <a:ext uri="{FF2B5EF4-FFF2-40B4-BE49-F238E27FC236}">
              <a16:creationId xmlns="" xmlns:a16="http://schemas.microsoft.com/office/drawing/2014/main" id="{00000000-0008-0000-0000-00005E04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6294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431</xdr:row>
      <xdr:rowOff>0</xdr:rowOff>
    </xdr:from>
    <xdr:to>
      <xdr:col>0</xdr:col>
      <xdr:colOff>190500</xdr:colOff>
      <xdr:row>431</xdr:row>
      <xdr:rowOff>142875</xdr:rowOff>
    </xdr:to>
    <xdr:pic>
      <xdr:nvPicPr>
        <xdr:cNvPr id="24" name="Picture 1" hidden="1">
          <a:extLst>
            <a:ext uri="{FF2B5EF4-FFF2-40B4-BE49-F238E27FC236}">
              <a16:creationId xmlns="" xmlns:a16="http://schemas.microsoft.com/office/drawing/2014/main" id="{00000000-0008-0000-0000-00005F04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48677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431</xdr:row>
      <xdr:rowOff>0</xdr:rowOff>
    </xdr:from>
    <xdr:to>
      <xdr:col>0</xdr:col>
      <xdr:colOff>190500</xdr:colOff>
      <xdr:row>431</xdr:row>
      <xdr:rowOff>142875</xdr:rowOff>
    </xdr:to>
    <xdr:pic>
      <xdr:nvPicPr>
        <xdr:cNvPr id="25" name="Picture 2" hidden="1">
          <a:extLst>
            <a:ext uri="{FF2B5EF4-FFF2-40B4-BE49-F238E27FC236}">
              <a16:creationId xmlns="" xmlns:a16="http://schemas.microsoft.com/office/drawing/2014/main" id="{00000000-0008-0000-0000-00006004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48677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607</xdr:row>
      <xdr:rowOff>0</xdr:rowOff>
    </xdr:from>
    <xdr:to>
      <xdr:col>0</xdr:col>
      <xdr:colOff>190500</xdr:colOff>
      <xdr:row>607</xdr:row>
      <xdr:rowOff>142875</xdr:rowOff>
    </xdr:to>
    <xdr:pic>
      <xdr:nvPicPr>
        <xdr:cNvPr id="14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8288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607</xdr:row>
      <xdr:rowOff>0</xdr:rowOff>
    </xdr:from>
    <xdr:to>
      <xdr:col>0</xdr:col>
      <xdr:colOff>190500</xdr:colOff>
      <xdr:row>607</xdr:row>
      <xdr:rowOff>142875</xdr:rowOff>
    </xdr:to>
    <xdr:pic>
      <xdr:nvPicPr>
        <xdr:cNvPr id="15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8288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607</xdr:row>
      <xdr:rowOff>0</xdr:rowOff>
    </xdr:from>
    <xdr:to>
      <xdr:col>0</xdr:col>
      <xdr:colOff>190500</xdr:colOff>
      <xdr:row>607</xdr:row>
      <xdr:rowOff>142875</xdr:rowOff>
    </xdr:to>
    <xdr:pic>
      <xdr:nvPicPr>
        <xdr:cNvPr id="16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8288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607</xdr:row>
      <xdr:rowOff>0</xdr:rowOff>
    </xdr:from>
    <xdr:to>
      <xdr:col>0</xdr:col>
      <xdr:colOff>190500</xdr:colOff>
      <xdr:row>607</xdr:row>
      <xdr:rowOff>142875</xdr:rowOff>
    </xdr:to>
    <xdr:pic>
      <xdr:nvPicPr>
        <xdr:cNvPr id="17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8288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431</xdr:row>
      <xdr:rowOff>0</xdr:rowOff>
    </xdr:from>
    <xdr:to>
      <xdr:col>0</xdr:col>
      <xdr:colOff>190500</xdr:colOff>
      <xdr:row>431</xdr:row>
      <xdr:rowOff>142875</xdr:rowOff>
    </xdr:to>
    <xdr:pic>
      <xdr:nvPicPr>
        <xdr:cNvPr id="26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0141267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431</xdr:row>
      <xdr:rowOff>0</xdr:rowOff>
    </xdr:from>
    <xdr:to>
      <xdr:col>0</xdr:col>
      <xdr:colOff>190500</xdr:colOff>
      <xdr:row>431</xdr:row>
      <xdr:rowOff>142875</xdr:rowOff>
    </xdr:to>
    <xdr:pic>
      <xdr:nvPicPr>
        <xdr:cNvPr id="27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10141267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431</xdr:row>
      <xdr:rowOff>0</xdr:rowOff>
    </xdr:from>
    <xdr:to>
      <xdr:col>0</xdr:col>
      <xdr:colOff>190500</xdr:colOff>
      <xdr:row>431</xdr:row>
      <xdr:rowOff>142875</xdr:rowOff>
    </xdr:to>
    <xdr:pic>
      <xdr:nvPicPr>
        <xdr:cNvPr id="28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10141267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431</xdr:row>
      <xdr:rowOff>0</xdr:rowOff>
    </xdr:from>
    <xdr:to>
      <xdr:col>0</xdr:col>
      <xdr:colOff>190500</xdr:colOff>
      <xdr:row>431</xdr:row>
      <xdr:rowOff>142875</xdr:rowOff>
    </xdr:to>
    <xdr:pic>
      <xdr:nvPicPr>
        <xdr:cNvPr id="29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10141267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591</xdr:row>
      <xdr:rowOff>0</xdr:rowOff>
    </xdr:from>
    <xdr:to>
      <xdr:col>0</xdr:col>
      <xdr:colOff>190500</xdr:colOff>
      <xdr:row>591</xdr:row>
      <xdr:rowOff>142875</xdr:rowOff>
    </xdr:to>
    <xdr:pic>
      <xdr:nvPicPr>
        <xdr:cNvPr id="30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0" y="1714214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591</xdr:row>
      <xdr:rowOff>0</xdr:rowOff>
    </xdr:from>
    <xdr:to>
      <xdr:col>0</xdr:col>
      <xdr:colOff>190500</xdr:colOff>
      <xdr:row>591</xdr:row>
      <xdr:rowOff>142875</xdr:rowOff>
    </xdr:to>
    <xdr:pic>
      <xdr:nvPicPr>
        <xdr:cNvPr id="31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0" y="1714214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591</xdr:row>
      <xdr:rowOff>0</xdr:rowOff>
    </xdr:from>
    <xdr:to>
      <xdr:col>0</xdr:col>
      <xdr:colOff>190500</xdr:colOff>
      <xdr:row>591</xdr:row>
      <xdr:rowOff>142875</xdr:rowOff>
    </xdr:to>
    <xdr:pic>
      <xdr:nvPicPr>
        <xdr:cNvPr id="32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0" y="1714214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591</xdr:row>
      <xdr:rowOff>0</xdr:rowOff>
    </xdr:from>
    <xdr:to>
      <xdr:col>0</xdr:col>
      <xdr:colOff>190500</xdr:colOff>
      <xdr:row>591</xdr:row>
      <xdr:rowOff>142875</xdr:rowOff>
    </xdr:to>
    <xdr:pic>
      <xdr:nvPicPr>
        <xdr:cNvPr id="33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0" y="1714214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330</xdr:row>
      <xdr:rowOff>0</xdr:rowOff>
    </xdr:from>
    <xdr:to>
      <xdr:col>0</xdr:col>
      <xdr:colOff>190500</xdr:colOff>
      <xdr:row>330</xdr:row>
      <xdr:rowOff>142875</xdr:rowOff>
    </xdr:to>
    <xdr:pic>
      <xdr:nvPicPr>
        <xdr:cNvPr id="34" name="Picture 1" hidden="1">
          <a:extLst>
            <a:ext uri="{FF2B5EF4-FFF2-40B4-BE49-F238E27FC236}">
              <a16:creationId xmlns="" xmlns:a16="http://schemas.microsoft.com/office/drawing/2014/main" id="{00000000-0008-0000-0000-00005D04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2867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330</xdr:row>
      <xdr:rowOff>0</xdr:rowOff>
    </xdr:from>
    <xdr:to>
      <xdr:col>0</xdr:col>
      <xdr:colOff>190500</xdr:colOff>
      <xdr:row>330</xdr:row>
      <xdr:rowOff>142875</xdr:rowOff>
    </xdr:to>
    <xdr:pic>
      <xdr:nvPicPr>
        <xdr:cNvPr id="35" name="Picture 2" hidden="1">
          <a:extLst>
            <a:ext uri="{FF2B5EF4-FFF2-40B4-BE49-F238E27FC236}">
              <a16:creationId xmlns="" xmlns:a16="http://schemas.microsoft.com/office/drawing/2014/main" id="{00000000-0008-0000-0000-00005E04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2867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330</xdr:row>
      <xdr:rowOff>0</xdr:rowOff>
    </xdr:from>
    <xdr:to>
      <xdr:col>0</xdr:col>
      <xdr:colOff>190500</xdr:colOff>
      <xdr:row>330</xdr:row>
      <xdr:rowOff>142875</xdr:rowOff>
    </xdr:to>
    <xdr:pic>
      <xdr:nvPicPr>
        <xdr:cNvPr id="36" name="Picture 1" hidden="1">
          <a:extLst>
            <a:ext uri="{FF2B5EF4-FFF2-40B4-BE49-F238E27FC236}">
              <a16:creationId xmlns="" xmlns:a16="http://schemas.microsoft.com/office/drawing/2014/main" id="{00000000-0008-0000-0000-00005F04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6202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330</xdr:row>
      <xdr:rowOff>0</xdr:rowOff>
    </xdr:from>
    <xdr:to>
      <xdr:col>0</xdr:col>
      <xdr:colOff>190500</xdr:colOff>
      <xdr:row>330</xdr:row>
      <xdr:rowOff>142875</xdr:rowOff>
    </xdr:to>
    <xdr:pic>
      <xdr:nvPicPr>
        <xdr:cNvPr id="37" name="Picture 2" hidden="1">
          <a:extLst>
            <a:ext uri="{FF2B5EF4-FFF2-40B4-BE49-F238E27FC236}">
              <a16:creationId xmlns="" xmlns:a16="http://schemas.microsoft.com/office/drawing/2014/main" id="{00000000-0008-0000-0000-00006004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6202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330</xdr:row>
      <xdr:rowOff>0</xdr:rowOff>
    </xdr:from>
    <xdr:to>
      <xdr:col>0</xdr:col>
      <xdr:colOff>190500</xdr:colOff>
      <xdr:row>425</xdr:row>
      <xdr:rowOff>225133</xdr:rowOff>
    </xdr:to>
    <xdr:pic>
      <xdr:nvPicPr>
        <xdr:cNvPr id="38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193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330</xdr:row>
      <xdr:rowOff>0</xdr:rowOff>
    </xdr:from>
    <xdr:to>
      <xdr:col>0</xdr:col>
      <xdr:colOff>190500</xdr:colOff>
      <xdr:row>425</xdr:row>
      <xdr:rowOff>225133</xdr:rowOff>
    </xdr:to>
    <xdr:pic>
      <xdr:nvPicPr>
        <xdr:cNvPr id="39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193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330</xdr:row>
      <xdr:rowOff>0</xdr:rowOff>
    </xdr:from>
    <xdr:to>
      <xdr:col>0</xdr:col>
      <xdr:colOff>190500</xdr:colOff>
      <xdr:row>425</xdr:row>
      <xdr:rowOff>225133</xdr:rowOff>
    </xdr:to>
    <xdr:pic>
      <xdr:nvPicPr>
        <xdr:cNvPr id="40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193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330</xdr:row>
      <xdr:rowOff>0</xdr:rowOff>
    </xdr:from>
    <xdr:to>
      <xdr:col>0</xdr:col>
      <xdr:colOff>190500</xdr:colOff>
      <xdr:row>425</xdr:row>
      <xdr:rowOff>225133</xdr:rowOff>
    </xdr:to>
    <xdr:pic>
      <xdr:nvPicPr>
        <xdr:cNvPr id="41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193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330</xdr:row>
      <xdr:rowOff>0</xdr:rowOff>
    </xdr:from>
    <xdr:to>
      <xdr:col>0</xdr:col>
      <xdr:colOff>190500</xdr:colOff>
      <xdr:row>571</xdr:row>
      <xdr:rowOff>62344</xdr:rowOff>
    </xdr:to>
    <xdr:pic>
      <xdr:nvPicPr>
        <xdr:cNvPr id="42" name="Picture 1" hidden="1">
          <a:extLst>
            <a:ext uri="{FF2B5EF4-FFF2-40B4-BE49-F238E27FC236}">
              <a16:creationId xmlns:a16="http://schemas.microsoft.com/office/drawing/2014/main" xmlns="" id="{00000000-0008-0000-0000-00005D04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193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330</xdr:row>
      <xdr:rowOff>0</xdr:rowOff>
    </xdr:from>
    <xdr:to>
      <xdr:col>0</xdr:col>
      <xdr:colOff>190500</xdr:colOff>
      <xdr:row>571</xdr:row>
      <xdr:rowOff>62344</xdr:rowOff>
    </xdr:to>
    <xdr:pic>
      <xdr:nvPicPr>
        <xdr:cNvPr id="43" name="Picture 2" hidden="1">
          <a:extLst>
            <a:ext uri="{FF2B5EF4-FFF2-40B4-BE49-F238E27FC236}">
              <a16:creationId xmlns:a16="http://schemas.microsoft.com/office/drawing/2014/main" xmlns="" id="{00000000-0008-0000-0000-00005E04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193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330</xdr:row>
      <xdr:rowOff>0</xdr:rowOff>
    </xdr:from>
    <xdr:to>
      <xdr:col>0</xdr:col>
      <xdr:colOff>190500</xdr:colOff>
      <xdr:row>561</xdr:row>
      <xdr:rowOff>116026</xdr:rowOff>
    </xdr:to>
    <xdr:pic>
      <xdr:nvPicPr>
        <xdr:cNvPr id="44" name="Picture 1" hidden="1">
          <a:extLst>
            <a:ext uri="{FF2B5EF4-FFF2-40B4-BE49-F238E27FC236}">
              <a16:creationId xmlns:a16="http://schemas.microsoft.com/office/drawing/2014/main" xmlns="" id="{00000000-0008-0000-0000-00005F04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193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330</xdr:row>
      <xdr:rowOff>0</xdr:rowOff>
    </xdr:from>
    <xdr:to>
      <xdr:col>0</xdr:col>
      <xdr:colOff>190500</xdr:colOff>
      <xdr:row>561</xdr:row>
      <xdr:rowOff>116026</xdr:rowOff>
    </xdr:to>
    <xdr:pic>
      <xdr:nvPicPr>
        <xdr:cNvPr id="45" name="Picture 2" hidden="1">
          <a:extLst>
            <a:ext uri="{FF2B5EF4-FFF2-40B4-BE49-F238E27FC236}">
              <a16:creationId xmlns:a16="http://schemas.microsoft.com/office/drawing/2014/main" xmlns="" id="{00000000-0008-0000-0000-00006004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193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431</xdr:row>
      <xdr:rowOff>0</xdr:rowOff>
    </xdr:from>
    <xdr:to>
      <xdr:col>0</xdr:col>
      <xdr:colOff>190500</xdr:colOff>
      <xdr:row>431</xdr:row>
      <xdr:rowOff>142875</xdr:rowOff>
    </xdr:to>
    <xdr:pic>
      <xdr:nvPicPr>
        <xdr:cNvPr id="46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0" y="15621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431</xdr:row>
      <xdr:rowOff>0</xdr:rowOff>
    </xdr:from>
    <xdr:to>
      <xdr:col>0</xdr:col>
      <xdr:colOff>190500</xdr:colOff>
      <xdr:row>431</xdr:row>
      <xdr:rowOff>142875</xdr:rowOff>
    </xdr:to>
    <xdr:pic>
      <xdr:nvPicPr>
        <xdr:cNvPr id="47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0" y="15621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431</xdr:row>
      <xdr:rowOff>0</xdr:rowOff>
    </xdr:from>
    <xdr:to>
      <xdr:col>0</xdr:col>
      <xdr:colOff>190500</xdr:colOff>
      <xdr:row>431</xdr:row>
      <xdr:rowOff>142875</xdr:rowOff>
    </xdr:to>
    <xdr:pic>
      <xdr:nvPicPr>
        <xdr:cNvPr id="48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0" y="15621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431</xdr:row>
      <xdr:rowOff>0</xdr:rowOff>
    </xdr:from>
    <xdr:to>
      <xdr:col>0</xdr:col>
      <xdr:colOff>190500</xdr:colOff>
      <xdr:row>431</xdr:row>
      <xdr:rowOff>142875</xdr:rowOff>
    </xdr:to>
    <xdr:pic>
      <xdr:nvPicPr>
        <xdr:cNvPr id="49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0" y="15621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431</xdr:row>
      <xdr:rowOff>0</xdr:rowOff>
    </xdr:from>
    <xdr:to>
      <xdr:col>0</xdr:col>
      <xdr:colOff>190500</xdr:colOff>
      <xdr:row>431</xdr:row>
      <xdr:rowOff>142875</xdr:rowOff>
    </xdr:to>
    <xdr:pic>
      <xdr:nvPicPr>
        <xdr:cNvPr id="50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0" y="15621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431</xdr:row>
      <xdr:rowOff>0</xdr:rowOff>
    </xdr:from>
    <xdr:to>
      <xdr:col>0</xdr:col>
      <xdr:colOff>190500</xdr:colOff>
      <xdr:row>431</xdr:row>
      <xdr:rowOff>142875</xdr:rowOff>
    </xdr:to>
    <xdr:pic>
      <xdr:nvPicPr>
        <xdr:cNvPr id="51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0" y="15621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431</xdr:row>
      <xdr:rowOff>0</xdr:rowOff>
    </xdr:from>
    <xdr:to>
      <xdr:col>0</xdr:col>
      <xdr:colOff>190500</xdr:colOff>
      <xdr:row>431</xdr:row>
      <xdr:rowOff>142875</xdr:rowOff>
    </xdr:to>
    <xdr:pic>
      <xdr:nvPicPr>
        <xdr:cNvPr id="52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0" y="15621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431</xdr:row>
      <xdr:rowOff>0</xdr:rowOff>
    </xdr:from>
    <xdr:to>
      <xdr:col>0</xdr:col>
      <xdr:colOff>190500</xdr:colOff>
      <xdr:row>431</xdr:row>
      <xdr:rowOff>142875</xdr:rowOff>
    </xdr:to>
    <xdr:pic>
      <xdr:nvPicPr>
        <xdr:cNvPr id="53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0" y="15621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431</xdr:row>
      <xdr:rowOff>0</xdr:rowOff>
    </xdr:from>
    <xdr:to>
      <xdr:col>0</xdr:col>
      <xdr:colOff>190500</xdr:colOff>
      <xdr:row>431</xdr:row>
      <xdr:rowOff>142875</xdr:rowOff>
    </xdr:to>
    <xdr:sp macro="" textlink="">
      <xdr:nvSpPr>
        <xdr:cNvPr id="54" name="Picture 1" hidden="1"/>
        <xdr:cNvSpPr>
          <a:spLocks noGrp="1" noChangeAspect="1" noChangeArrowheads="1"/>
        </xdr:cNvSpPr>
      </xdr:nvSpPr>
      <xdr:spPr bwMode="auto">
        <a:xfrm>
          <a:off x="0" y="15621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431</xdr:row>
      <xdr:rowOff>0</xdr:rowOff>
    </xdr:from>
    <xdr:to>
      <xdr:col>0</xdr:col>
      <xdr:colOff>190500</xdr:colOff>
      <xdr:row>431</xdr:row>
      <xdr:rowOff>142875</xdr:rowOff>
    </xdr:to>
    <xdr:sp macro="" textlink="">
      <xdr:nvSpPr>
        <xdr:cNvPr id="55" name="Picture 2" hidden="1"/>
        <xdr:cNvSpPr>
          <a:spLocks noGrp="1" noChangeAspect="1" noChangeArrowheads="1"/>
        </xdr:cNvSpPr>
      </xdr:nvSpPr>
      <xdr:spPr bwMode="auto">
        <a:xfrm>
          <a:off x="0" y="15621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431</xdr:row>
      <xdr:rowOff>0</xdr:rowOff>
    </xdr:from>
    <xdr:to>
      <xdr:col>0</xdr:col>
      <xdr:colOff>190500</xdr:colOff>
      <xdr:row>431</xdr:row>
      <xdr:rowOff>142875</xdr:rowOff>
    </xdr:to>
    <xdr:sp macro="" textlink="">
      <xdr:nvSpPr>
        <xdr:cNvPr id="56" name="Picture 1" hidden="1"/>
        <xdr:cNvSpPr>
          <a:spLocks noGrp="1" noChangeAspect="1" noChangeArrowheads="1"/>
        </xdr:cNvSpPr>
      </xdr:nvSpPr>
      <xdr:spPr bwMode="auto">
        <a:xfrm>
          <a:off x="0" y="15621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431</xdr:row>
      <xdr:rowOff>0</xdr:rowOff>
    </xdr:from>
    <xdr:to>
      <xdr:col>0</xdr:col>
      <xdr:colOff>190500</xdr:colOff>
      <xdr:row>431</xdr:row>
      <xdr:rowOff>142875</xdr:rowOff>
    </xdr:to>
    <xdr:sp macro="" textlink="">
      <xdr:nvSpPr>
        <xdr:cNvPr id="57" name="Picture 2" hidden="1"/>
        <xdr:cNvSpPr>
          <a:spLocks noGrp="1" noChangeAspect="1" noChangeArrowheads="1"/>
        </xdr:cNvSpPr>
      </xdr:nvSpPr>
      <xdr:spPr bwMode="auto">
        <a:xfrm>
          <a:off x="0" y="15621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431</xdr:row>
      <xdr:rowOff>0</xdr:rowOff>
    </xdr:from>
    <xdr:to>
      <xdr:col>0</xdr:col>
      <xdr:colOff>190500</xdr:colOff>
      <xdr:row>431</xdr:row>
      <xdr:rowOff>142875</xdr:rowOff>
    </xdr:to>
    <xdr:pic>
      <xdr:nvPicPr>
        <xdr:cNvPr id="58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0" y="15621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431</xdr:row>
      <xdr:rowOff>0</xdr:rowOff>
    </xdr:from>
    <xdr:to>
      <xdr:col>0</xdr:col>
      <xdr:colOff>190500</xdr:colOff>
      <xdr:row>431</xdr:row>
      <xdr:rowOff>142875</xdr:rowOff>
    </xdr:to>
    <xdr:pic>
      <xdr:nvPicPr>
        <xdr:cNvPr id="59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0" y="15621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431</xdr:row>
      <xdr:rowOff>0</xdr:rowOff>
    </xdr:from>
    <xdr:to>
      <xdr:col>0</xdr:col>
      <xdr:colOff>190500</xdr:colOff>
      <xdr:row>431</xdr:row>
      <xdr:rowOff>142875</xdr:rowOff>
    </xdr:to>
    <xdr:pic>
      <xdr:nvPicPr>
        <xdr:cNvPr id="60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0" y="15621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431</xdr:row>
      <xdr:rowOff>0</xdr:rowOff>
    </xdr:from>
    <xdr:to>
      <xdr:col>0</xdr:col>
      <xdr:colOff>190500</xdr:colOff>
      <xdr:row>431</xdr:row>
      <xdr:rowOff>142875</xdr:rowOff>
    </xdr:to>
    <xdr:pic>
      <xdr:nvPicPr>
        <xdr:cNvPr id="61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0" y="15621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431</xdr:row>
      <xdr:rowOff>0</xdr:rowOff>
    </xdr:from>
    <xdr:to>
      <xdr:col>0</xdr:col>
      <xdr:colOff>190500</xdr:colOff>
      <xdr:row>482</xdr:row>
      <xdr:rowOff>19916</xdr:rowOff>
    </xdr:to>
    <xdr:pic>
      <xdr:nvPicPr>
        <xdr:cNvPr id="62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0" y="1562100"/>
          <a:ext cx="190500" cy="1188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431</xdr:row>
      <xdr:rowOff>0</xdr:rowOff>
    </xdr:from>
    <xdr:to>
      <xdr:col>0</xdr:col>
      <xdr:colOff>190500</xdr:colOff>
      <xdr:row>482</xdr:row>
      <xdr:rowOff>19916</xdr:rowOff>
    </xdr:to>
    <xdr:pic>
      <xdr:nvPicPr>
        <xdr:cNvPr id="63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0" y="1562100"/>
          <a:ext cx="190500" cy="1188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431</xdr:row>
      <xdr:rowOff>0</xdr:rowOff>
    </xdr:from>
    <xdr:to>
      <xdr:col>0</xdr:col>
      <xdr:colOff>190500</xdr:colOff>
      <xdr:row>482</xdr:row>
      <xdr:rowOff>19916</xdr:rowOff>
    </xdr:to>
    <xdr:pic>
      <xdr:nvPicPr>
        <xdr:cNvPr id="64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0" y="1562100"/>
          <a:ext cx="190500" cy="1188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431</xdr:row>
      <xdr:rowOff>0</xdr:rowOff>
    </xdr:from>
    <xdr:to>
      <xdr:col>0</xdr:col>
      <xdr:colOff>190500</xdr:colOff>
      <xdr:row>482</xdr:row>
      <xdr:rowOff>19916</xdr:rowOff>
    </xdr:to>
    <xdr:pic>
      <xdr:nvPicPr>
        <xdr:cNvPr id="65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0" y="1562100"/>
          <a:ext cx="190500" cy="1188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431</xdr:row>
      <xdr:rowOff>0</xdr:rowOff>
    </xdr:from>
    <xdr:to>
      <xdr:col>0</xdr:col>
      <xdr:colOff>190500</xdr:colOff>
      <xdr:row>431</xdr:row>
      <xdr:rowOff>142875</xdr:rowOff>
    </xdr:to>
    <xdr:pic>
      <xdr:nvPicPr>
        <xdr:cNvPr id="66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78445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431</xdr:row>
      <xdr:rowOff>0</xdr:rowOff>
    </xdr:from>
    <xdr:to>
      <xdr:col>0</xdr:col>
      <xdr:colOff>190500</xdr:colOff>
      <xdr:row>431</xdr:row>
      <xdr:rowOff>142875</xdr:rowOff>
    </xdr:to>
    <xdr:pic>
      <xdr:nvPicPr>
        <xdr:cNvPr id="67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78445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431</xdr:row>
      <xdr:rowOff>0</xdr:rowOff>
    </xdr:from>
    <xdr:to>
      <xdr:col>0</xdr:col>
      <xdr:colOff>190500</xdr:colOff>
      <xdr:row>431</xdr:row>
      <xdr:rowOff>142875</xdr:rowOff>
    </xdr:to>
    <xdr:pic>
      <xdr:nvPicPr>
        <xdr:cNvPr id="68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78445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431</xdr:row>
      <xdr:rowOff>0</xdr:rowOff>
    </xdr:from>
    <xdr:to>
      <xdr:col>0</xdr:col>
      <xdr:colOff>190500</xdr:colOff>
      <xdr:row>431</xdr:row>
      <xdr:rowOff>142875</xdr:rowOff>
    </xdr:to>
    <xdr:pic>
      <xdr:nvPicPr>
        <xdr:cNvPr id="69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78445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431</xdr:row>
      <xdr:rowOff>0</xdr:rowOff>
    </xdr:from>
    <xdr:to>
      <xdr:col>0</xdr:col>
      <xdr:colOff>190500</xdr:colOff>
      <xdr:row>431</xdr:row>
      <xdr:rowOff>142875</xdr:rowOff>
    </xdr:to>
    <xdr:pic>
      <xdr:nvPicPr>
        <xdr:cNvPr id="70" name="Picture 1" hidden="1">
          <a:extLst>
            <a:ext uri="{FF2B5EF4-FFF2-40B4-BE49-F238E27FC236}">
              <a16:creationId xmlns:a16="http://schemas.microsoft.com/office/drawing/2014/main" xmlns="" id="{00000000-0008-0000-0000-00005D04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18508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431</xdr:row>
      <xdr:rowOff>0</xdr:rowOff>
    </xdr:from>
    <xdr:to>
      <xdr:col>0</xdr:col>
      <xdr:colOff>190500</xdr:colOff>
      <xdr:row>431</xdr:row>
      <xdr:rowOff>142875</xdr:rowOff>
    </xdr:to>
    <xdr:pic>
      <xdr:nvPicPr>
        <xdr:cNvPr id="71" name="Picture 2" hidden="1">
          <a:extLst>
            <a:ext uri="{FF2B5EF4-FFF2-40B4-BE49-F238E27FC236}">
              <a16:creationId xmlns:a16="http://schemas.microsoft.com/office/drawing/2014/main" xmlns="" id="{00000000-0008-0000-0000-00005E04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18508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431</xdr:row>
      <xdr:rowOff>0</xdr:rowOff>
    </xdr:from>
    <xdr:to>
      <xdr:col>0</xdr:col>
      <xdr:colOff>190500</xdr:colOff>
      <xdr:row>431</xdr:row>
      <xdr:rowOff>142875</xdr:rowOff>
    </xdr:to>
    <xdr:pic>
      <xdr:nvPicPr>
        <xdr:cNvPr id="72" name="Picture 1" hidden="1">
          <a:extLst>
            <a:ext uri="{FF2B5EF4-FFF2-40B4-BE49-F238E27FC236}">
              <a16:creationId xmlns:a16="http://schemas.microsoft.com/office/drawing/2014/main" xmlns="" id="{00000000-0008-0000-0000-00005F04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18508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431</xdr:row>
      <xdr:rowOff>0</xdr:rowOff>
    </xdr:from>
    <xdr:to>
      <xdr:col>0</xdr:col>
      <xdr:colOff>190500</xdr:colOff>
      <xdr:row>431</xdr:row>
      <xdr:rowOff>142875</xdr:rowOff>
    </xdr:to>
    <xdr:pic>
      <xdr:nvPicPr>
        <xdr:cNvPr id="73" name="Picture 2" hidden="1">
          <a:extLst>
            <a:ext uri="{FF2B5EF4-FFF2-40B4-BE49-F238E27FC236}">
              <a16:creationId xmlns:a16="http://schemas.microsoft.com/office/drawing/2014/main" xmlns="" id="{00000000-0008-0000-0000-00006004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18508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431</xdr:row>
      <xdr:rowOff>0</xdr:rowOff>
    </xdr:from>
    <xdr:to>
      <xdr:col>0</xdr:col>
      <xdr:colOff>190500</xdr:colOff>
      <xdr:row>431</xdr:row>
      <xdr:rowOff>142875</xdr:rowOff>
    </xdr:to>
    <xdr:pic>
      <xdr:nvPicPr>
        <xdr:cNvPr id="74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0" y="1018508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431</xdr:row>
      <xdr:rowOff>0</xdr:rowOff>
    </xdr:from>
    <xdr:to>
      <xdr:col>0</xdr:col>
      <xdr:colOff>190500</xdr:colOff>
      <xdr:row>431</xdr:row>
      <xdr:rowOff>142875</xdr:rowOff>
    </xdr:to>
    <xdr:pic>
      <xdr:nvPicPr>
        <xdr:cNvPr id="75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0" y="1018508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431</xdr:row>
      <xdr:rowOff>0</xdr:rowOff>
    </xdr:from>
    <xdr:to>
      <xdr:col>0</xdr:col>
      <xdr:colOff>190500</xdr:colOff>
      <xdr:row>431</xdr:row>
      <xdr:rowOff>142875</xdr:rowOff>
    </xdr:to>
    <xdr:pic>
      <xdr:nvPicPr>
        <xdr:cNvPr id="76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0" y="1018508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431</xdr:row>
      <xdr:rowOff>0</xdr:rowOff>
    </xdr:from>
    <xdr:to>
      <xdr:col>0</xdr:col>
      <xdr:colOff>190500</xdr:colOff>
      <xdr:row>431</xdr:row>
      <xdr:rowOff>142875</xdr:rowOff>
    </xdr:to>
    <xdr:pic>
      <xdr:nvPicPr>
        <xdr:cNvPr id="77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0" y="1018508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330</xdr:row>
      <xdr:rowOff>0</xdr:rowOff>
    </xdr:from>
    <xdr:to>
      <xdr:col>0</xdr:col>
      <xdr:colOff>190500</xdr:colOff>
      <xdr:row>330</xdr:row>
      <xdr:rowOff>142875</xdr:rowOff>
    </xdr:to>
    <xdr:pic>
      <xdr:nvPicPr>
        <xdr:cNvPr id="78" name="Picture 1" hidden="1">
          <a:extLst>
            <a:ext uri="{FF2B5EF4-FFF2-40B4-BE49-F238E27FC236}">
              <a16:creationId xmlns:a16="http://schemas.microsoft.com/office/drawing/2014/main" xmlns="" id="{00000000-0008-0000-0000-00005D04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92658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330</xdr:row>
      <xdr:rowOff>0</xdr:rowOff>
    </xdr:from>
    <xdr:to>
      <xdr:col>0</xdr:col>
      <xdr:colOff>190500</xdr:colOff>
      <xdr:row>330</xdr:row>
      <xdr:rowOff>142875</xdr:rowOff>
    </xdr:to>
    <xdr:pic>
      <xdr:nvPicPr>
        <xdr:cNvPr id="79" name="Picture 2" hidden="1">
          <a:extLst>
            <a:ext uri="{FF2B5EF4-FFF2-40B4-BE49-F238E27FC236}">
              <a16:creationId xmlns:a16="http://schemas.microsoft.com/office/drawing/2014/main" xmlns="" id="{00000000-0008-0000-0000-00005E04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92658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330</xdr:row>
      <xdr:rowOff>0</xdr:rowOff>
    </xdr:from>
    <xdr:to>
      <xdr:col>0</xdr:col>
      <xdr:colOff>190500</xdr:colOff>
      <xdr:row>330</xdr:row>
      <xdr:rowOff>142875</xdr:rowOff>
    </xdr:to>
    <xdr:pic>
      <xdr:nvPicPr>
        <xdr:cNvPr id="80" name="Picture 1" hidden="1">
          <a:extLst>
            <a:ext uri="{FF2B5EF4-FFF2-40B4-BE49-F238E27FC236}">
              <a16:creationId xmlns:a16="http://schemas.microsoft.com/office/drawing/2014/main" xmlns="" id="{00000000-0008-0000-0000-00005F04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047547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330</xdr:row>
      <xdr:rowOff>0</xdr:rowOff>
    </xdr:from>
    <xdr:to>
      <xdr:col>0</xdr:col>
      <xdr:colOff>190500</xdr:colOff>
      <xdr:row>330</xdr:row>
      <xdr:rowOff>142875</xdr:rowOff>
    </xdr:to>
    <xdr:pic>
      <xdr:nvPicPr>
        <xdr:cNvPr id="81" name="Picture 2" hidden="1">
          <a:extLst>
            <a:ext uri="{FF2B5EF4-FFF2-40B4-BE49-F238E27FC236}">
              <a16:creationId xmlns:a16="http://schemas.microsoft.com/office/drawing/2014/main" xmlns="" id="{00000000-0008-0000-0000-00006004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047547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330</xdr:row>
      <xdr:rowOff>0</xdr:rowOff>
    </xdr:from>
    <xdr:to>
      <xdr:col>0</xdr:col>
      <xdr:colOff>190500</xdr:colOff>
      <xdr:row>425</xdr:row>
      <xdr:rowOff>225133</xdr:rowOff>
    </xdr:to>
    <xdr:pic>
      <xdr:nvPicPr>
        <xdr:cNvPr id="82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1193600"/>
          <a:ext cx="190500" cy="120508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330</xdr:row>
      <xdr:rowOff>0</xdr:rowOff>
    </xdr:from>
    <xdr:to>
      <xdr:col>0</xdr:col>
      <xdr:colOff>190500</xdr:colOff>
      <xdr:row>425</xdr:row>
      <xdr:rowOff>225133</xdr:rowOff>
    </xdr:to>
    <xdr:pic>
      <xdr:nvPicPr>
        <xdr:cNvPr id="83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1193600"/>
          <a:ext cx="190500" cy="120508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330</xdr:row>
      <xdr:rowOff>0</xdr:rowOff>
    </xdr:from>
    <xdr:to>
      <xdr:col>0</xdr:col>
      <xdr:colOff>190500</xdr:colOff>
      <xdr:row>425</xdr:row>
      <xdr:rowOff>225133</xdr:rowOff>
    </xdr:to>
    <xdr:pic>
      <xdr:nvPicPr>
        <xdr:cNvPr id="84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1193600"/>
          <a:ext cx="190500" cy="120508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330</xdr:row>
      <xdr:rowOff>0</xdr:rowOff>
    </xdr:from>
    <xdr:to>
      <xdr:col>0</xdr:col>
      <xdr:colOff>190500</xdr:colOff>
      <xdr:row>425</xdr:row>
      <xdr:rowOff>225133</xdr:rowOff>
    </xdr:to>
    <xdr:pic>
      <xdr:nvPicPr>
        <xdr:cNvPr id="85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1193600"/>
          <a:ext cx="190500" cy="120508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330</xdr:row>
      <xdr:rowOff>0</xdr:rowOff>
    </xdr:from>
    <xdr:to>
      <xdr:col>0</xdr:col>
      <xdr:colOff>190500</xdr:colOff>
      <xdr:row>571</xdr:row>
      <xdr:rowOff>62344</xdr:rowOff>
    </xdr:to>
    <xdr:pic>
      <xdr:nvPicPr>
        <xdr:cNvPr id="86" name="Picture 1" hidden="1">
          <a:extLst>
            <a:ext uri="{FF2B5EF4-FFF2-40B4-BE49-F238E27FC236}">
              <a16:creationId xmlns="" xmlns:a16="http://schemas.microsoft.com/office/drawing/2014/main" id="{00000000-0008-0000-0000-00005D04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055375"/>
          <a:ext cx="190500" cy="4693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330</xdr:row>
      <xdr:rowOff>0</xdr:rowOff>
    </xdr:from>
    <xdr:to>
      <xdr:col>0</xdr:col>
      <xdr:colOff>190500</xdr:colOff>
      <xdr:row>571</xdr:row>
      <xdr:rowOff>62344</xdr:rowOff>
    </xdr:to>
    <xdr:pic>
      <xdr:nvPicPr>
        <xdr:cNvPr id="87" name="Picture 2" hidden="1">
          <a:extLst>
            <a:ext uri="{FF2B5EF4-FFF2-40B4-BE49-F238E27FC236}">
              <a16:creationId xmlns="" xmlns:a16="http://schemas.microsoft.com/office/drawing/2014/main" id="{00000000-0008-0000-0000-00005E04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055375"/>
          <a:ext cx="190500" cy="4693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330</xdr:row>
      <xdr:rowOff>0</xdr:rowOff>
    </xdr:from>
    <xdr:to>
      <xdr:col>0</xdr:col>
      <xdr:colOff>190500</xdr:colOff>
      <xdr:row>561</xdr:row>
      <xdr:rowOff>116026</xdr:rowOff>
    </xdr:to>
    <xdr:pic>
      <xdr:nvPicPr>
        <xdr:cNvPr id="88" name="Picture 1" hidden="1">
          <a:extLst>
            <a:ext uri="{FF2B5EF4-FFF2-40B4-BE49-F238E27FC236}">
              <a16:creationId xmlns="" xmlns:a16="http://schemas.microsoft.com/office/drawing/2014/main" id="{00000000-0008-0000-0000-00005F04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055375"/>
          <a:ext cx="190500" cy="45461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330</xdr:row>
      <xdr:rowOff>0</xdr:rowOff>
    </xdr:from>
    <xdr:to>
      <xdr:col>0</xdr:col>
      <xdr:colOff>190500</xdr:colOff>
      <xdr:row>561</xdr:row>
      <xdr:rowOff>116026</xdr:rowOff>
    </xdr:to>
    <xdr:pic>
      <xdr:nvPicPr>
        <xdr:cNvPr id="89" name="Picture 2" hidden="1">
          <a:extLst>
            <a:ext uri="{FF2B5EF4-FFF2-40B4-BE49-F238E27FC236}">
              <a16:creationId xmlns="" xmlns:a16="http://schemas.microsoft.com/office/drawing/2014/main" id="{00000000-0008-0000-0000-00006004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055375"/>
          <a:ext cx="190500" cy="45461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431</xdr:row>
      <xdr:rowOff>0</xdr:rowOff>
    </xdr:from>
    <xdr:to>
      <xdr:col>0</xdr:col>
      <xdr:colOff>190500</xdr:colOff>
      <xdr:row>431</xdr:row>
      <xdr:rowOff>142875</xdr:rowOff>
    </xdr:to>
    <xdr:pic>
      <xdr:nvPicPr>
        <xdr:cNvPr id="90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0" y="15621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431</xdr:row>
      <xdr:rowOff>0</xdr:rowOff>
    </xdr:from>
    <xdr:to>
      <xdr:col>0</xdr:col>
      <xdr:colOff>190500</xdr:colOff>
      <xdr:row>431</xdr:row>
      <xdr:rowOff>142875</xdr:rowOff>
    </xdr:to>
    <xdr:pic>
      <xdr:nvPicPr>
        <xdr:cNvPr id="91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0" y="15621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431</xdr:row>
      <xdr:rowOff>0</xdr:rowOff>
    </xdr:from>
    <xdr:to>
      <xdr:col>0</xdr:col>
      <xdr:colOff>190500</xdr:colOff>
      <xdr:row>431</xdr:row>
      <xdr:rowOff>142875</xdr:rowOff>
    </xdr:to>
    <xdr:pic>
      <xdr:nvPicPr>
        <xdr:cNvPr id="92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0" y="15621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431</xdr:row>
      <xdr:rowOff>0</xdr:rowOff>
    </xdr:from>
    <xdr:to>
      <xdr:col>0</xdr:col>
      <xdr:colOff>190500</xdr:colOff>
      <xdr:row>431</xdr:row>
      <xdr:rowOff>142875</xdr:rowOff>
    </xdr:to>
    <xdr:pic>
      <xdr:nvPicPr>
        <xdr:cNvPr id="93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0" y="15621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431</xdr:row>
      <xdr:rowOff>0</xdr:rowOff>
    </xdr:from>
    <xdr:to>
      <xdr:col>0</xdr:col>
      <xdr:colOff>190500</xdr:colOff>
      <xdr:row>431</xdr:row>
      <xdr:rowOff>142875</xdr:rowOff>
    </xdr:to>
    <xdr:pic>
      <xdr:nvPicPr>
        <xdr:cNvPr id="94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0" y="15621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431</xdr:row>
      <xdr:rowOff>0</xdr:rowOff>
    </xdr:from>
    <xdr:to>
      <xdr:col>0</xdr:col>
      <xdr:colOff>190500</xdr:colOff>
      <xdr:row>431</xdr:row>
      <xdr:rowOff>142875</xdr:rowOff>
    </xdr:to>
    <xdr:pic>
      <xdr:nvPicPr>
        <xdr:cNvPr id="95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0" y="15621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431</xdr:row>
      <xdr:rowOff>0</xdr:rowOff>
    </xdr:from>
    <xdr:to>
      <xdr:col>0</xdr:col>
      <xdr:colOff>190500</xdr:colOff>
      <xdr:row>431</xdr:row>
      <xdr:rowOff>142875</xdr:rowOff>
    </xdr:to>
    <xdr:pic>
      <xdr:nvPicPr>
        <xdr:cNvPr id="96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0" y="15621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431</xdr:row>
      <xdr:rowOff>0</xdr:rowOff>
    </xdr:from>
    <xdr:to>
      <xdr:col>0</xdr:col>
      <xdr:colOff>190500</xdr:colOff>
      <xdr:row>431</xdr:row>
      <xdr:rowOff>142875</xdr:rowOff>
    </xdr:to>
    <xdr:pic>
      <xdr:nvPicPr>
        <xdr:cNvPr id="97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0" y="15621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431</xdr:row>
      <xdr:rowOff>0</xdr:rowOff>
    </xdr:from>
    <xdr:to>
      <xdr:col>0</xdr:col>
      <xdr:colOff>190500</xdr:colOff>
      <xdr:row>431</xdr:row>
      <xdr:rowOff>142875</xdr:rowOff>
    </xdr:to>
    <xdr:sp macro="" textlink="">
      <xdr:nvSpPr>
        <xdr:cNvPr id="98" name="Picture 1" hidden="1"/>
        <xdr:cNvSpPr>
          <a:spLocks noGrp="1" noChangeAspect="1" noChangeArrowheads="1"/>
        </xdr:cNvSpPr>
      </xdr:nvSpPr>
      <xdr:spPr bwMode="auto">
        <a:xfrm>
          <a:off x="0" y="15621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431</xdr:row>
      <xdr:rowOff>0</xdr:rowOff>
    </xdr:from>
    <xdr:to>
      <xdr:col>0</xdr:col>
      <xdr:colOff>190500</xdr:colOff>
      <xdr:row>431</xdr:row>
      <xdr:rowOff>142875</xdr:rowOff>
    </xdr:to>
    <xdr:sp macro="" textlink="">
      <xdr:nvSpPr>
        <xdr:cNvPr id="99" name="Picture 2" hidden="1"/>
        <xdr:cNvSpPr>
          <a:spLocks noGrp="1" noChangeAspect="1" noChangeArrowheads="1"/>
        </xdr:cNvSpPr>
      </xdr:nvSpPr>
      <xdr:spPr bwMode="auto">
        <a:xfrm>
          <a:off x="0" y="15621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431</xdr:row>
      <xdr:rowOff>0</xdr:rowOff>
    </xdr:from>
    <xdr:to>
      <xdr:col>0</xdr:col>
      <xdr:colOff>190500</xdr:colOff>
      <xdr:row>431</xdr:row>
      <xdr:rowOff>142875</xdr:rowOff>
    </xdr:to>
    <xdr:sp macro="" textlink="">
      <xdr:nvSpPr>
        <xdr:cNvPr id="100" name="Picture 1" hidden="1"/>
        <xdr:cNvSpPr>
          <a:spLocks noGrp="1" noChangeAspect="1" noChangeArrowheads="1"/>
        </xdr:cNvSpPr>
      </xdr:nvSpPr>
      <xdr:spPr bwMode="auto">
        <a:xfrm>
          <a:off x="0" y="15621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431</xdr:row>
      <xdr:rowOff>0</xdr:rowOff>
    </xdr:from>
    <xdr:to>
      <xdr:col>0</xdr:col>
      <xdr:colOff>190500</xdr:colOff>
      <xdr:row>431</xdr:row>
      <xdr:rowOff>142875</xdr:rowOff>
    </xdr:to>
    <xdr:sp macro="" textlink="">
      <xdr:nvSpPr>
        <xdr:cNvPr id="101" name="Picture 2" hidden="1"/>
        <xdr:cNvSpPr>
          <a:spLocks noGrp="1" noChangeAspect="1" noChangeArrowheads="1"/>
        </xdr:cNvSpPr>
      </xdr:nvSpPr>
      <xdr:spPr bwMode="auto">
        <a:xfrm>
          <a:off x="0" y="15621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431</xdr:row>
      <xdr:rowOff>0</xdr:rowOff>
    </xdr:from>
    <xdr:to>
      <xdr:col>0</xdr:col>
      <xdr:colOff>190500</xdr:colOff>
      <xdr:row>431</xdr:row>
      <xdr:rowOff>142875</xdr:rowOff>
    </xdr:to>
    <xdr:pic>
      <xdr:nvPicPr>
        <xdr:cNvPr id="102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0" y="15621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431</xdr:row>
      <xdr:rowOff>0</xdr:rowOff>
    </xdr:from>
    <xdr:to>
      <xdr:col>0</xdr:col>
      <xdr:colOff>190500</xdr:colOff>
      <xdr:row>431</xdr:row>
      <xdr:rowOff>142875</xdr:rowOff>
    </xdr:to>
    <xdr:pic>
      <xdr:nvPicPr>
        <xdr:cNvPr id="103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0" y="15621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431</xdr:row>
      <xdr:rowOff>0</xdr:rowOff>
    </xdr:from>
    <xdr:to>
      <xdr:col>0</xdr:col>
      <xdr:colOff>190500</xdr:colOff>
      <xdr:row>431</xdr:row>
      <xdr:rowOff>142875</xdr:rowOff>
    </xdr:to>
    <xdr:pic>
      <xdr:nvPicPr>
        <xdr:cNvPr id="104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0" y="15621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431</xdr:row>
      <xdr:rowOff>0</xdr:rowOff>
    </xdr:from>
    <xdr:to>
      <xdr:col>0</xdr:col>
      <xdr:colOff>190500</xdr:colOff>
      <xdr:row>431</xdr:row>
      <xdr:rowOff>142875</xdr:rowOff>
    </xdr:to>
    <xdr:pic>
      <xdr:nvPicPr>
        <xdr:cNvPr id="105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0" y="15621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431</xdr:row>
      <xdr:rowOff>0</xdr:rowOff>
    </xdr:from>
    <xdr:to>
      <xdr:col>0</xdr:col>
      <xdr:colOff>190500</xdr:colOff>
      <xdr:row>485</xdr:row>
      <xdr:rowOff>2597</xdr:rowOff>
    </xdr:to>
    <xdr:pic>
      <xdr:nvPicPr>
        <xdr:cNvPr id="106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0" y="1562100"/>
          <a:ext cx="190500" cy="1188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431</xdr:row>
      <xdr:rowOff>0</xdr:rowOff>
    </xdr:from>
    <xdr:to>
      <xdr:col>0</xdr:col>
      <xdr:colOff>190500</xdr:colOff>
      <xdr:row>485</xdr:row>
      <xdr:rowOff>2597</xdr:rowOff>
    </xdr:to>
    <xdr:pic>
      <xdr:nvPicPr>
        <xdr:cNvPr id="107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0" y="1562100"/>
          <a:ext cx="190500" cy="1188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431</xdr:row>
      <xdr:rowOff>0</xdr:rowOff>
    </xdr:from>
    <xdr:to>
      <xdr:col>0</xdr:col>
      <xdr:colOff>190500</xdr:colOff>
      <xdr:row>485</xdr:row>
      <xdr:rowOff>2597</xdr:rowOff>
    </xdr:to>
    <xdr:pic>
      <xdr:nvPicPr>
        <xdr:cNvPr id="108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0" y="1562100"/>
          <a:ext cx="190500" cy="1188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431</xdr:row>
      <xdr:rowOff>0</xdr:rowOff>
    </xdr:from>
    <xdr:to>
      <xdr:col>0</xdr:col>
      <xdr:colOff>190500</xdr:colOff>
      <xdr:row>485</xdr:row>
      <xdr:rowOff>2597</xdr:rowOff>
    </xdr:to>
    <xdr:pic>
      <xdr:nvPicPr>
        <xdr:cNvPr id="109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0" y="1562100"/>
          <a:ext cx="190500" cy="1188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431</xdr:row>
      <xdr:rowOff>0</xdr:rowOff>
    </xdr:from>
    <xdr:to>
      <xdr:col>0</xdr:col>
      <xdr:colOff>190500</xdr:colOff>
      <xdr:row>431</xdr:row>
      <xdr:rowOff>142875</xdr:rowOff>
    </xdr:to>
    <xdr:pic>
      <xdr:nvPicPr>
        <xdr:cNvPr id="110" name="Picture 1" hidden="1">
          <a:extLst>
            <a:ext uri="{FF2B5EF4-FFF2-40B4-BE49-F238E27FC236}">
              <a16:creationId xmlns:a16="http://schemas.microsoft.com/office/drawing/2014/main" xmlns="" id="{00000000-0008-0000-0000-00005D04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18508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431</xdr:row>
      <xdr:rowOff>0</xdr:rowOff>
    </xdr:from>
    <xdr:to>
      <xdr:col>0</xdr:col>
      <xdr:colOff>190500</xdr:colOff>
      <xdr:row>431</xdr:row>
      <xdr:rowOff>142875</xdr:rowOff>
    </xdr:to>
    <xdr:pic>
      <xdr:nvPicPr>
        <xdr:cNvPr id="111" name="Picture 2" hidden="1">
          <a:extLst>
            <a:ext uri="{FF2B5EF4-FFF2-40B4-BE49-F238E27FC236}">
              <a16:creationId xmlns:a16="http://schemas.microsoft.com/office/drawing/2014/main" xmlns="" id="{00000000-0008-0000-0000-00005E04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18508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431</xdr:row>
      <xdr:rowOff>0</xdr:rowOff>
    </xdr:from>
    <xdr:to>
      <xdr:col>0</xdr:col>
      <xdr:colOff>190500</xdr:colOff>
      <xdr:row>431</xdr:row>
      <xdr:rowOff>142875</xdr:rowOff>
    </xdr:to>
    <xdr:pic>
      <xdr:nvPicPr>
        <xdr:cNvPr id="112" name="Picture 1" hidden="1">
          <a:extLst>
            <a:ext uri="{FF2B5EF4-FFF2-40B4-BE49-F238E27FC236}">
              <a16:creationId xmlns:a16="http://schemas.microsoft.com/office/drawing/2014/main" xmlns="" id="{00000000-0008-0000-0000-00005F04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18508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431</xdr:row>
      <xdr:rowOff>0</xdr:rowOff>
    </xdr:from>
    <xdr:to>
      <xdr:col>0</xdr:col>
      <xdr:colOff>190500</xdr:colOff>
      <xdr:row>431</xdr:row>
      <xdr:rowOff>142875</xdr:rowOff>
    </xdr:to>
    <xdr:pic>
      <xdr:nvPicPr>
        <xdr:cNvPr id="113" name="Picture 2" hidden="1">
          <a:extLst>
            <a:ext uri="{FF2B5EF4-FFF2-40B4-BE49-F238E27FC236}">
              <a16:creationId xmlns:a16="http://schemas.microsoft.com/office/drawing/2014/main" xmlns="" id="{00000000-0008-0000-0000-00006004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18508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431</xdr:row>
      <xdr:rowOff>0</xdr:rowOff>
    </xdr:from>
    <xdr:to>
      <xdr:col>0</xdr:col>
      <xdr:colOff>190500</xdr:colOff>
      <xdr:row>431</xdr:row>
      <xdr:rowOff>142875</xdr:rowOff>
    </xdr:to>
    <xdr:pic>
      <xdr:nvPicPr>
        <xdr:cNvPr id="114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0" y="1018508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431</xdr:row>
      <xdr:rowOff>0</xdr:rowOff>
    </xdr:from>
    <xdr:to>
      <xdr:col>0</xdr:col>
      <xdr:colOff>190500</xdr:colOff>
      <xdr:row>431</xdr:row>
      <xdr:rowOff>142875</xdr:rowOff>
    </xdr:to>
    <xdr:pic>
      <xdr:nvPicPr>
        <xdr:cNvPr id="115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 bwMode="auto">
        <a:xfrm>
          <a:off x="0" y="1018508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431</xdr:row>
      <xdr:rowOff>0</xdr:rowOff>
    </xdr:from>
    <xdr:to>
      <xdr:col>0</xdr:col>
      <xdr:colOff>190500</xdr:colOff>
      <xdr:row>431</xdr:row>
      <xdr:rowOff>142875</xdr:rowOff>
    </xdr:to>
    <xdr:pic>
      <xdr:nvPicPr>
        <xdr:cNvPr id="116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48" cstate="print"/>
        <a:srcRect/>
        <a:stretch>
          <a:fillRect/>
        </a:stretch>
      </xdr:blipFill>
      <xdr:spPr bwMode="auto">
        <a:xfrm>
          <a:off x="0" y="1018508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431</xdr:row>
      <xdr:rowOff>0</xdr:rowOff>
    </xdr:from>
    <xdr:to>
      <xdr:col>0</xdr:col>
      <xdr:colOff>190500</xdr:colOff>
      <xdr:row>431</xdr:row>
      <xdr:rowOff>142875</xdr:rowOff>
    </xdr:to>
    <xdr:pic>
      <xdr:nvPicPr>
        <xdr:cNvPr id="117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49" cstate="print"/>
        <a:srcRect/>
        <a:stretch>
          <a:fillRect/>
        </a:stretch>
      </xdr:blipFill>
      <xdr:spPr bwMode="auto">
        <a:xfrm>
          <a:off x="0" y="1018508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330</xdr:row>
      <xdr:rowOff>0</xdr:rowOff>
    </xdr:from>
    <xdr:to>
      <xdr:col>0</xdr:col>
      <xdr:colOff>190500</xdr:colOff>
      <xdr:row>402</xdr:row>
      <xdr:rowOff>269296</xdr:rowOff>
    </xdr:to>
    <xdr:pic>
      <xdr:nvPicPr>
        <xdr:cNvPr id="118" name="Picture 1" hidden="1">
          <a:extLst>
            <a:ext uri="{FF2B5EF4-FFF2-40B4-BE49-F238E27FC236}">
              <a16:creationId xmlns:a16="http://schemas.microsoft.com/office/drawing/2014/main" xmlns="" id="{00000000-0008-0000-0000-00005D04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240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330</xdr:row>
      <xdr:rowOff>0</xdr:rowOff>
    </xdr:from>
    <xdr:to>
      <xdr:col>0</xdr:col>
      <xdr:colOff>190500</xdr:colOff>
      <xdr:row>402</xdr:row>
      <xdr:rowOff>269296</xdr:rowOff>
    </xdr:to>
    <xdr:pic>
      <xdr:nvPicPr>
        <xdr:cNvPr id="119" name="Picture 2" hidden="1">
          <a:extLst>
            <a:ext uri="{FF2B5EF4-FFF2-40B4-BE49-F238E27FC236}">
              <a16:creationId xmlns:a16="http://schemas.microsoft.com/office/drawing/2014/main" xmlns="" id="{00000000-0008-0000-0000-00005E04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240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330</xdr:row>
      <xdr:rowOff>0</xdr:rowOff>
    </xdr:from>
    <xdr:to>
      <xdr:col>0</xdr:col>
      <xdr:colOff>190500</xdr:colOff>
      <xdr:row>402</xdr:row>
      <xdr:rowOff>269296</xdr:rowOff>
    </xdr:to>
    <xdr:pic>
      <xdr:nvPicPr>
        <xdr:cNvPr id="120" name="Picture 1" hidden="1">
          <a:extLst>
            <a:ext uri="{FF2B5EF4-FFF2-40B4-BE49-F238E27FC236}">
              <a16:creationId xmlns:a16="http://schemas.microsoft.com/office/drawing/2014/main" xmlns="" id="{00000000-0008-0000-0000-00005F04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240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330</xdr:row>
      <xdr:rowOff>0</xdr:rowOff>
    </xdr:from>
    <xdr:to>
      <xdr:col>0</xdr:col>
      <xdr:colOff>190500</xdr:colOff>
      <xdr:row>402</xdr:row>
      <xdr:rowOff>269296</xdr:rowOff>
    </xdr:to>
    <xdr:pic>
      <xdr:nvPicPr>
        <xdr:cNvPr id="121" name="Picture 2" hidden="1">
          <a:extLst>
            <a:ext uri="{FF2B5EF4-FFF2-40B4-BE49-F238E27FC236}">
              <a16:creationId xmlns:a16="http://schemas.microsoft.com/office/drawing/2014/main" xmlns="" id="{00000000-0008-0000-0000-00006004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240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330</xdr:row>
      <xdr:rowOff>0</xdr:rowOff>
    </xdr:from>
    <xdr:to>
      <xdr:col>0</xdr:col>
      <xdr:colOff>190500</xdr:colOff>
      <xdr:row>402</xdr:row>
      <xdr:rowOff>269296</xdr:rowOff>
    </xdr:to>
    <xdr:pic>
      <xdr:nvPicPr>
        <xdr:cNvPr id="122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50" cstate="print"/>
        <a:srcRect/>
        <a:stretch>
          <a:fillRect/>
        </a:stretch>
      </xdr:blipFill>
      <xdr:spPr bwMode="auto">
        <a:xfrm>
          <a:off x="0" y="15240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330</xdr:row>
      <xdr:rowOff>0</xdr:rowOff>
    </xdr:from>
    <xdr:to>
      <xdr:col>0</xdr:col>
      <xdr:colOff>190500</xdr:colOff>
      <xdr:row>402</xdr:row>
      <xdr:rowOff>269296</xdr:rowOff>
    </xdr:to>
    <xdr:pic>
      <xdr:nvPicPr>
        <xdr:cNvPr id="123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51" cstate="print"/>
        <a:srcRect/>
        <a:stretch>
          <a:fillRect/>
        </a:stretch>
      </xdr:blipFill>
      <xdr:spPr bwMode="auto">
        <a:xfrm>
          <a:off x="0" y="15240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330</xdr:row>
      <xdr:rowOff>0</xdr:rowOff>
    </xdr:from>
    <xdr:to>
      <xdr:col>0</xdr:col>
      <xdr:colOff>190500</xdr:colOff>
      <xdr:row>402</xdr:row>
      <xdr:rowOff>269296</xdr:rowOff>
    </xdr:to>
    <xdr:pic>
      <xdr:nvPicPr>
        <xdr:cNvPr id="124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52" cstate="print"/>
        <a:srcRect/>
        <a:stretch>
          <a:fillRect/>
        </a:stretch>
      </xdr:blipFill>
      <xdr:spPr bwMode="auto">
        <a:xfrm>
          <a:off x="0" y="15240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330</xdr:row>
      <xdr:rowOff>0</xdr:rowOff>
    </xdr:from>
    <xdr:to>
      <xdr:col>0</xdr:col>
      <xdr:colOff>190500</xdr:colOff>
      <xdr:row>402</xdr:row>
      <xdr:rowOff>269296</xdr:rowOff>
    </xdr:to>
    <xdr:pic>
      <xdr:nvPicPr>
        <xdr:cNvPr id="125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53" cstate="print"/>
        <a:srcRect/>
        <a:stretch>
          <a:fillRect/>
        </a:stretch>
      </xdr:blipFill>
      <xdr:spPr bwMode="auto">
        <a:xfrm>
          <a:off x="0" y="15240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330</xdr:row>
      <xdr:rowOff>0</xdr:rowOff>
    </xdr:from>
    <xdr:to>
      <xdr:col>0</xdr:col>
      <xdr:colOff>190500</xdr:colOff>
      <xdr:row>549</xdr:row>
      <xdr:rowOff>109968</xdr:rowOff>
    </xdr:to>
    <xdr:pic>
      <xdr:nvPicPr>
        <xdr:cNvPr id="126" name="Picture 1" hidden="1">
          <a:extLst>
            <a:ext uri="{FF2B5EF4-FFF2-40B4-BE49-F238E27FC236}">
              <a16:creationId xmlns:a16="http://schemas.microsoft.com/office/drawing/2014/main" xmlns="" id="{00000000-0008-0000-0000-00005D04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240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330</xdr:row>
      <xdr:rowOff>0</xdr:rowOff>
    </xdr:from>
    <xdr:to>
      <xdr:col>0</xdr:col>
      <xdr:colOff>190500</xdr:colOff>
      <xdr:row>549</xdr:row>
      <xdr:rowOff>109968</xdr:rowOff>
    </xdr:to>
    <xdr:pic>
      <xdr:nvPicPr>
        <xdr:cNvPr id="127" name="Picture 2" hidden="1">
          <a:extLst>
            <a:ext uri="{FF2B5EF4-FFF2-40B4-BE49-F238E27FC236}">
              <a16:creationId xmlns:a16="http://schemas.microsoft.com/office/drawing/2014/main" xmlns="" id="{00000000-0008-0000-0000-00005E04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240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330</xdr:row>
      <xdr:rowOff>0</xdr:rowOff>
    </xdr:from>
    <xdr:to>
      <xdr:col>0</xdr:col>
      <xdr:colOff>190500</xdr:colOff>
      <xdr:row>543</xdr:row>
      <xdr:rowOff>147202</xdr:rowOff>
    </xdr:to>
    <xdr:pic>
      <xdr:nvPicPr>
        <xdr:cNvPr id="128" name="Picture 1" hidden="1">
          <a:extLst>
            <a:ext uri="{FF2B5EF4-FFF2-40B4-BE49-F238E27FC236}">
              <a16:creationId xmlns:a16="http://schemas.microsoft.com/office/drawing/2014/main" xmlns="" id="{00000000-0008-0000-0000-00005F04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240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330</xdr:row>
      <xdr:rowOff>0</xdr:rowOff>
    </xdr:from>
    <xdr:to>
      <xdr:col>0</xdr:col>
      <xdr:colOff>190500</xdr:colOff>
      <xdr:row>543</xdr:row>
      <xdr:rowOff>147202</xdr:rowOff>
    </xdr:to>
    <xdr:pic>
      <xdr:nvPicPr>
        <xdr:cNvPr id="129" name="Picture 2" hidden="1">
          <a:extLst>
            <a:ext uri="{FF2B5EF4-FFF2-40B4-BE49-F238E27FC236}">
              <a16:creationId xmlns:a16="http://schemas.microsoft.com/office/drawing/2014/main" xmlns="" id="{00000000-0008-0000-0000-00006004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240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330</xdr:row>
      <xdr:rowOff>0</xdr:rowOff>
    </xdr:from>
    <xdr:to>
      <xdr:col>0</xdr:col>
      <xdr:colOff>190500</xdr:colOff>
      <xdr:row>477</xdr:row>
      <xdr:rowOff>135944</xdr:rowOff>
    </xdr:to>
    <xdr:pic>
      <xdr:nvPicPr>
        <xdr:cNvPr id="130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24000"/>
          <a:ext cx="190500" cy="121461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330</xdr:row>
      <xdr:rowOff>0</xdr:rowOff>
    </xdr:from>
    <xdr:to>
      <xdr:col>0</xdr:col>
      <xdr:colOff>190500</xdr:colOff>
      <xdr:row>477</xdr:row>
      <xdr:rowOff>135944</xdr:rowOff>
    </xdr:to>
    <xdr:pic>
      <xdr:nvPicPr>
        <xdr:cNvPr id="131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24000"/>
          <a:ext cx="190500" cy="121461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330</xdr:row>
      <xdr:rowOff>0</xdr:rowOff>
    </xdr:from>
    <xdr:to>
      <xdr:col>0</xdr:col>
      <xdr:colOff>190500</xdr:colOff>
      <xdr:row>477</xdr:row>
      <xdr:rowOff>135944</xdr:rowOff>
    </xdr:to>
    <xdr:pic>
      <xdr:nvPicPr>
        <xdr:cNvPr id="132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24000"/>
          <a:ext cx="190500" cy="121461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330</xdr:row>
      <xdr:rowOff>0</xdr:rowOff>
    </xdr:from>
    <xdr:to>
      <xdr:col>0</xdr:col>
      <xdr:colOff>190500</xdr:colOff>
      <xdr:row>477</xdr:row>
      <xdr:rowOff>135944</xdr:rowOff>
    </xdr:to>
    <xdr:pic>
      <xdr:nvPicPr>
        <xdr:cNvPr id="133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24000"/>
          <a:ext cx="190500" cy="121461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330</xdr:row>
      <xdr:rowOff>0</xdr:rowOff>
    </xdr:from>
    <xdr:to>
      <xdr:col>0</xdr:col>
      <xdr:colOff>190500</xdr:colOff>
      <xdr:row>330</xdr:row>
      <xdr:rowOff>142875</xdr:rowOff>
    </xdr:to>
    <xdr:pic>
      <xdr:nvPicPr>
        <xdr:cNvPr id="134" name="Picture 1" hidden="1">
          <a:extLst>
            <a:ext uri="{FF2B5EF4-FFF2-40B4-BE49-F238E27FC236}">
              <a16:creationId xmlns="" xmlns:a16="http://schemas.microsoft.com/office/drawing/2014/main" id="{00000000-0008-0000-0000-00005D04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54" cstate="print"/>
        <a:srcRect/>
        <a:stretch>
          <a:fillRect/>
        </a:stretch>
      </xdr:blipFill>
      <xdr:spPr bwMode="auto">
        <a:xfrm>
          <a:off x="0" y="1018508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330</xdr:row>
      <xdr:rowOff>0</xdr:rowOff>
    </xdr:from>
    <xdr:to>
      <xdr:col>0</xdr:col>
      <xdr:colOff>190500</xdr:colOff>
      <xdr:row>330</xdr:row>
      <xdr:rowOff>142875</xdr:rowOff>
    </xdr:to>
    <xdr:pic>
      <xdr:nvPicPr>
        <xdr:cNvPr id="135" name="Picture 2" hidden="1">
          <a:extLst>
            <a:ext uri="{FF2B5EF4-FFF2-40B4-BE49-F238E27FC236}">
              <a16:creationId xmlns="" xmlns:a16="http://schemas.microsoft.com/office/drawing/2014/main" id="{00000000-0008-0000-0000-00005E04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55" cstate="print"/>
        <a:srcRect/>
        <a:stretch>
          <a:fillRect/>
        </a:stretch>
      </xdr:blipFill>
      <xdr:spPr bwMode="auto">
        <a:xfrm>
          <a:off x="0" y="1018508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330</xdr:row>
      <xdr:rowOff>0</xdr:rowOff>
    </xdr:from>
    <xdr:to>
      <xdr:col>0</xdr:col>
      <xdr:colOff>190500</xdr:colOff>
      <xdr:row>330</xdr:row>
      <xdr:rowOff>142875</xdr:rowOff>
    </xdr:to>
    <xdr:pic>
      <xdr:nvPicPr>
        <xdr:cNvPr id="136" name="Picture 1" hidden="1">
          <a:extLst>
            <a:ext uri="{FF2B5EF4-FFF2-40B4-BE49-F238E27FC236}">
              <a16:creationId xmlns="" xmlns:a16="http://schemas.microsoft.com/office/drawing/2014/main" id="{00000000-0008-0000-0000-00005F04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56" cstate="print"/>
        <a:srcRect/>
        <a:stretch>
          <a:fillRect/>
        </a:stretch>
      </xdr:blipFill>
      <xdr:spPr bwMode="auto">
        <a:xfrm>
          <a:off x="0" y="1018508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330</xdr:row>
      <xdr:rowOff>0</xdr:rowOff>
    </xdr:from>
    <xdr:to>
      <xdr:col>0</xdr:col>
      <xdr:colOff>190500</xdr:colOff>
      <xdr:row>330</xdr:row>
      <xdr:rowOff>142875</xdr:rowOff>
    </xdr:to>
    <xdr:pic>
      <xdr:nvPicPr>
        <xdr:cNvPr id="137" name="Picture 2" hidden="1">
          <a:extLst>
            <a:ext uri="{FF2B5EF4-FFF2-40B4-BE49-F238E27FC236}">
              <a16:creationId xmlns="" xmlns:a16="http://schemas.microsoft.com/office/drawing/2014/main" id="{00000000-0008-0000-0000-00006004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57" cstate="print"/>
        <a:srcRect/>
        <a:stretch>
          <a:fillRect/>
        </a:stretch>
      </xdr:blipFill>
      <xdr:spPr bwMode="auto">
        <a:xfrm>
          <a:off x="0" y="1018508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330</xdr:row>
      <xdr:rowOff>0</xdr:rowOff>
    </xdr:from>
    <xdr:to>
      <xdr:col>0</xdr:col>
      <xdr:colOff>190500</xdr:colOff>
      <xdr:row>330</xdr:row>
      <xdr:rowOff>142875</xdr:rowOff>
    </xdr:to>
    <xdr:pic>
      <xdr:nvPicPr>
        <xdr:cNvPr id="138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58" cstate="print"/>
        <a:srcRect/>
        <a:stretch>
          <a:fillRect/>
        </a:stretch>
      </xdr:blipFill>
      <xdr:spPr bwMode="auto">
        <a:xfrm>
          <a:off x="0" y="1018508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330</xdr:row>
      <xdr:rowOff>0</xdr:rowOff>
    </xdr:from>
    <xdr:to>
      <xdr:col>0</xdr:col>
      <xdr:colOff>190500</xdr:colOff>
      <xdr:row>330</xdr:row>
      <xdr:rowOff>142875</xdr:rowOff>
    </xdr:to>
    <xdr:pic>
      <xdr:nvPicPr>
        <xdr:cNvPr id="139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59" cstate="print"/>
        <a:srcRect/>
        <a:stretch>
          <a:fillRect/>
        </a:stretch>
      </xdr:blipFill>
      <xdr:spPr bwMode="auto">
        <a:xfrm>
          <a:off x="0" y="1018508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330</xdr:row>
      <xdr:rowOff>0</xdr:rowOff>
    </xdr:from>
    <xdr:to>
      <xdr:col>0</xdr:col>
      <xdr:colOff>190500</xdr:colOff>
      <xdr:row>330</xdr:row>
      <xdr:rowOff>142875</xdr:rowOff>
    </xdr:to>
    <xdr:pic>
      <xdr:nvPicPr>
        <xdr:cNvPr id="140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60" cstate="print"/>
        <a:srcRect/>
        <a:stretch>
          <a:fillRect/>
        </a:stretch>
      </xdr:blipFill>
      <xdr:spPr bwMode="auto">
        <a:xfrm>
          <a:off x="0" y="1018508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330</xdr:row>
      <xdr:rowOff>0</xdr:rowOff>
    </xdr:from>
    <xdr:to>
      <xdr:col>0</xdr:col>
      <xdr:colOff>190500</xdr:colOff>
      <xdr:row>330</xdr:row>
      <xdr:rowOff>142875</xdr:rowOff>
    </xdr:to>
    <xdr:pic>
      <xdr:nvPicPr>
        <xdr:cNvPr id="141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61" cstate="print"/>
        <a:srcRect/>
        <a:stretch>
          <a:fillRect/>
        </a:stretch>
      </xdr:blipFill>
      <xdr:spPr bwMode="auto">
        <a:xfrm>
          <a:off x="0" y="1018508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330</xdr:row>
      <xdr:rowOff>0</xdr:rowOff>
    </xdr:from>
    <xdr:to>
      <xdr:col>0</xdr:col>
      <xdr:colOff>190500</xdr:colOff>
      <xdr:row>330</xdr:row>
      <xdr:rowOff>142875</xdr:rowOff>
    </xdr:to>
    <xdr:pic>
      <xdr:nvPicPr>
        <xdr:cNvPr id="150" name="Picture 1" hidden="1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6108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330</xdr:row>
      <xdr:rowOff>0</xdr:rowOff>
    </xdr:from>
    <xdr:to>
      <xdr:col>0</xdr:col>
      <xdr:colOff>190500</xdr:colOff>
      <xdr:row>330</xdr:row>
      <xdr:rowOff>142875</xdr:rowOff>
    </xdr:to>
    <xdr:pic>
      <xdr:nvPicPr>
        <xdr:cNvPr id="151" name="Picture 2" hidden="1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6108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330</xdr:row>
      <xdr:rowOff>0</xdr:rowOff>
    </xdr:from>
    <xdr:to>
      <xdr:col>0</xdr:col>
      <xdr:colOff>190500</xdr:colOff>
      <xdr:row>330</xdr:row>
      <xdr:rowOff>142875</xdr:rowOff>
    </xdr:to>
    <xdr:pic>
      <xdr:nvPicPr>
        <xdr:cNvPr id="152" name="Picture 1" hidden="1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32016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330</xdr:row>
      <xdr:rowOff>0</xdr:rowOff>
    </xdr:from>
    <xdr:to>
      <xdr:col>0</xdr:col>
      <xdr:colOff>190500</xdr:colOff>
      <xdr:row>330</xdr:row>
      <xdr:rowOff>142875</xdr:rowOff>
    </xdr:to>
    <xdr:pic>
      <xdr:nvPicPr>
        <xdr:cNvPr id="153" name="Picture 2" hidden="1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32016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330</xdr:row>
      <xdr:rowOff>0</xdr:rowOff>
    </xdr:from>
    <xdr:to>
      <xdr:col>0</xdr:col>
      <xdr:colOff>190500</xdr:colOff>
      <xdr:row>330</xdr:row>
      <xdr:rowOff>142875</xdr:rowOff>
    </xdr:to>
    <xdr:pic>
      <xdr:nvPicPr>
        <xdr:cNvPr id="154" name="Picture 1" hidden="1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32016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330</xdr:row>
      <xdr:rowOff>0</xdr:rowOff>
    </xdr:from>
    <xdr:to>
      <xdr:col>0</xdr:col>
      <xdr:colOff>190500</xdr:colOff>
      <xdr:row>330</xdr:row>
      <xdr:rowOff>142875</xdr:rowOff>
    </xdr:to>
    <xdr:pic>
      <xdr:nvPicPr>
        <xdr:cNvPr id="155" name="Picture 2" hidden="1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32016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190500</xdr:colOff>
      <xdr:row>227</xdr:row>
      <xdr:rowOff>142875</xdr:rowOff>
    </xdr:to>
    <xdr:pic>
      <xdr:nvPicPr>
        <xdr:cNvPr id="156" name="Picture 1" hidden="1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6108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190500</xdr:colOff>
      <xdr:row>227</xdr:row>
      <xdr:rowOff>142875</xdr:rowOff>
    </xdr:to>
    <xdr:pic>
      <xdr:nvPicPr>
        <xdr:cNvPr id="157" name="Picture 2" hidden="1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6108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233</xdr:row>
      <xdr:rowOff>0</xdr:rowOff>
    </xdr:from>
    <xdr:to>
      <xdr:col>0</xdr:col>
      <xdr:colOff>190500</xdr:colOff>
      <xdr:row>233</xdr:row>
      <xdr:rowOff>142875</xdr:rowOff>
    </xdr:to>
    <xdr:pic>
      <xdr:nvPicPr>
        <xdr:cNvPr id="158" name="Picture 1" hidden="1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32016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233</xdr:row>
      <xdr:rowOff>0</xdr:rowOff>
    </xdr:from>
    <xdr:to>
      <xdr:col>0</xdr:col>
      <xdr:colOff>190500</xdr:colOff>
      <xdr:row>233</xdr:row>
      <xdr:rowOff>142875</xdr:rowOff>
    </xdr:to>
    <xdr:pic>
      <xdr:nvPicPr>
        <xdr:cNvPr id="159" name="Picture 2" hidden="1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32016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324</xdr:row>
      <xdr:rowOff>0</xdr:rowOff>
    </xdr:from>
    <xdr:to>
      <xdr:col>0</xdr:col>
      <xdr:colOff>190500</xdr:colOff>
      <xdr:row>375</xdr:row>
      <xdr:rowOff>290077</xdr:rowOff>
    </xdr:to>
    <xdr:pic>
      <xdr:nvPicPr>
        <xdr:cNvPr id="160" name="Picture 1" hidden="1">
          <a:extLst>
            <a:ext uri="{FF2B5EF4-FFF2-40B4-BE49-F238E27FC236}">
              <a16:creationId xmlns:a16="http://schemas.microsoft.com/office/drawing/2014/main" xmlns="" id="{00000000-0008-0000-0000-00005D04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240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324</xdr:row>
      <xdr:rowOff>0</xdr:rowOff>
    </xdr:from>
    <xdr:to>
      <xdr:col>0</xdr:col>
      <xdr:colOff>190500</xdr:colOff>
      <xdr:row>375</xdr:row>
      <xdr:rowOff>290077</xdr:rowOff>
    </xdr:to>
    <xdr:pic>
      <xdr:nvPicPr>
        <xdr:cNvPr id="161" name="Picture 2" hidden="1">
          <a:extLst>
            <a:ext uri="{FF2B5EF4-FFF2-40B4-BE49-F238E27FC236}">
              <a16:creationId xmlns:a16="http://schemas.microsoft.com/office/drawing/2014/main" xmlns="" id="{00000000-0008-0000-0000-00005E04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240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324</xdr:row>
      <xdr:rowOff>0</xdr:rowOff>
    </xdr:from>
    <xdr:to>
      <xdr:col>0</xdr:col>
      <xdr:colOff>190500</xdr:colOff>
      <xdr:row>375</xdr:row>
      <xdr:rowOff>290077</xdr:rowOff>
    </xdr:to>
    <xdr:pic>
      <xdr:nvPicPr>
        <xdr:cNvPr id="162" name="Picture 1" hidden="1">
          <a:extLst>
            <a:ext uri="{FF2B5EF4-FFF2-40B4-BE49-F238E27FC236}">
              <a16:creationId xmlns:a16="http://schemas.microsoft.com/office/drawing/2014/main" xmlns="" id="{00000000-0008-0000-0000-00005F04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240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324</xdr:row>
      <xdr:rowOff>0</xdr:rowOff>
    </xdr:from>
    <xdr:to>
      <xdr:col>0</xdr:col>
      <xdr:colOff>190500</xdr:colOff>
      <xdr:row>375</xdr:row>
      <xdr:rowOff>290077</xdr:rowOff>
    </xdr:to>
    <xdr:pic>
      <xdr:nvPicPr>
        <xdr:cNvPr id="163" name="Picture 2" hidden="1">
          <a:extLst>
            <a:ext uri="{FF2B5EF4-FFF2-40B4-BE49-F238E27FC236}">
              <a16:creationId xmlns:a16="http://schemas.microsoft.com/office/drawing/2014/main" xmlns="" id="{00000000-0008-0000-0000-00006004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240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324</xdr:row>
      <xdr:rowOff>0</xdr:rowOff>
    </xdr:from>
    <xdr:to>
      <xdr:col>0</xdr:col>
      <xdr:colOff>190500</xdr:colOff>
      <xdr:row>375</xdr:row>
      <xdr:rowOff>290077</xdr:rowOff>
    </xdr:to>
    <xdr:pic>
      <xdr:nvPicPr>
        <xdr:cNvPr id="164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62" cstate="print"/>
        <a:srcRect/>
        <a:stretch>
          <a:fillRect/>
        </a:stretch>
      </xdr:blipFill>
      <xdr:spPr bwMode="auto">
        <a:xfrm>
          <a:off x="0" y="15240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324</xdr:row>
      <xdr:rowOff>0</xdr:rowOff>
    </xdr:from>
    <xdr:to>
      <xdr:col>0</xdr:col>
      <xdr:colOff>190500</xdr:colOff>
      <xdr:row>375</xdr:row>
      <xdr:rowOff>290077</xdr:rowOff>
    </xdr:to>
    <xdr:pic>
      <xdr:nvPicPr>
        <xdr:cNvPr id="165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63" cstate="print"/>
        <a:srcRect/>
        <a:stretch>
          <a:fillRect/>
        </a:stretch>
      </xdr:blipFill>
      <xdr:spPr bwMode="auto">
        <a:xfrm>
          <a:off x="0" y="15240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324</xdr:row>
      <xdr:rowOff>0</xdr:rowOff>
    </xdr:from>
    <xdr:to>
      <xdr:col>0</xdr:col>
      <xdr:colOff>190500</xdr:colOff>
      <xdr:row>375</xdr:row>
      <xdr:rowOff>290077</xdr:rowOff>
    </xdr:to>
    <xdr:pic>
      <xdr:nvPicPr>
        <xdr:cNvPr id="166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64" cstate="print"/>
        <a:srcRect/>
        <a:stretch>
          <a:fillRect/>
        </a:stretch>
      </xdr:blipFill>
      <xdr:spPr bwMode="auto">
        <a:xfrm>
          <a:off x="0" y="15240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324</xdr:row>
      <xdr:rowOff>0</xdr:rowOff>
    </xdr:from>
    <xdr:to>
      <xdr:col>0</xdr:col>
      <xdr:colOff>190500</xdr:colOff>
      <xdr:row>375</xdr:row>
      <xdr:rowOff>290077</xdr:rowOff>
    </xdr:to>
    <xdr:pic>
      <xdr:nvPicPr>
        <xdr:cNvPr id="167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65" cstate="print"/>
        <a:srcRect/>
        <a:stretch>
          <a:fillRect/>
        </a:stretch>
      </xdr:blipFill>
      <xdr:spPr bwMode="auto">
        <a:xfrm>
          <a:off x="0" y="15240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219</xdr:row>
      <xdr:rowOff>0</xdr:rowOff>
    </xdr:from>
    <xdr:to>
      <xdr:col>0</xdr:col>
      <xdr:colOff>190500</xdr:colOff>
      <xdr:row>384</xdr:row>
      <xdr:rowOff>173179</xdr:rowOff>
    </xdr:to>
    <xdr:pic>
      <xdr:nvPicPr>
        <xdr:cNvPr id="168" name="Picture 1" hidden="1">
          <a:extLst>
            <a:ext uri="{FF2B5EF4-FFF2-40B4-BE49-F238E27FC236}">
              <a16:creationId xmlns:a16="http://schemas.microsoft.com/office/drawing/2014/main" xmlns="" id="{00000000-0008-0000-0000-00005D04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240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219</xdr:row>
      <xdr:rowOff>0</xdr:rowOff>
    </xdr:from>
    <xdr:to>
      <xdr:col>0</xdr:col>
      <xdr:colOff>190500</xdr:colOff>
      <xdr:row>384</xdr:row>
      <xdr:rowOff>173179</xdr:rowOff>
    </xdr:to>
    <xdr:pic>
      <xdr:nvPicPr>
        <xdr:cNvPr id="169" name="Picture 2" hidden="1">
          <a:extLst>
            <a:ext uri="{FF2B5EF4-FFF2-40B4-BE49-F238E27FC236}">
              <a16:creationId xmlns:a16="http://schemas.microsoft.com/office/drawing/2014/main" xmlns="" id="{00000000-0008-0000-0000-00005E04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240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219</xdr:row>
      <xdr:rowOff>0</xdr:rowOff>
    </xdr:from>
    <xdr:to>
      <xdr:col>0</xdr:col>
      <xdr:colOff>190500</xdr:colOff>
      <xdr:row>380</xdr:row>
      <xdr:rowOff>59747</xdr:rowOff>
    </xdr:to>
    <xdr:pic>
      <xdr:nvPicPr>
        <xdr:cNvPr id="170" name="Picture 1" hidden="1">
          <a:extLst>
            <a:ext uri="{FF2B5EF4-FFF2-40B4-BE49-F238E27FC236}">
              <a16:creationId xmlns:a16="http://schemas.microsoft.com/office/drawing/2014/main" xmlns="" id="{00000000-0008-0000-0000-00005F04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240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219</xdr:row>
      <xdr:rowOff>0</xdr:rowOff>
    </xdr:from>
    <xdr:to>
      <xdr:col>0</xdr:col>
      <xdr:colOff>190500</xdr:colOff>
      <xdr:row>380</xdr:row>
      <xdr:rowOff>59747</xdr:rowOff>
    </xdr:to>
    <xdr:pic>
      <xdr:nvPicPr>
        <xdr:cNvPr id="171" name="Picture 2" hidden="1">
          <a:extLst>
            <a:ext uri="{FF2B5EF4-FFF2-40B4-BE49-F238E27FC236}">
              <a16:creationId xmlns:a16="http://schemas.microsoft.com/office/drawing/2014/main" xmlns="" id="{00000000-0008-0000-0000-00006004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240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322</xdr:row>
      <xdr:rowOff>0</xdr:rowOff>
    </xdr:from>
    <xdr:to>
      <xdr:col>0</xdr:col>
      <xdr:colOff>190500</xdr:colOff>
      <xdr:row>432</xdr:row>
      <xdr:rowOff>100442</xdr:rowOff>
    </xdr:to>
    <xdr:pic>
      <xdr:nvPicPr>
        <xdr:cNvPr id="172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24000"/>
          <a:ext cx="190500" cy="140511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322</xdr:row>
      <xdr:rowOff>0</xdr:rowOff>
    </xdr:from>
    <xdr:to>
      <xdr:col>0</xdr:col>
      <xdr:colOff>190500</xdr:colOff>
      <xdr:row>432</xdr:row>
      <xdr:rowOff>100442</xdr:rowOff>
    </xdr:to>
    <xdr:pic>
      <xdr:nvPicPr>
        <xdr:cNvPr id="173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24000"/>
          <a:ext cx="190500" cy="140511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322</xdr:row>
      <xdr:rowOff>0</xdr:rowOff>
    </xdr:from>
    <xdr:to>
      <xdr:col>0</xdr:col>
      <xdr:colOff>190500</xdr:colOff>
      <xdr:row>432</xdr:row>
      <xdr:rowOff>100442</xdr:rowOff>
    </xdr:to>
    <xdr:pic>
      <xdr:nvPicPr>
        <xdr:cNvPr id="174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24000"/>
          <a:ext cx="190500" cy="140511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322</xdr:row>
      <xdr:rowOff>0</xdr:rowOff>
    </xdr:from>
    <xdr:to>
      <xdr:col>0</xdr:col>
      <xdr:colOff>190500</xdr:colOff>
      <xdr:row>432</xdr:row>
      <xdr:rowOff>100442</xdr:rowOff>
    </xdr:to>
    <xdr:pic>
      <xdr:nvPicPr>
        <xdr:cNvPr id="175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24000"/>
          <a:ext cx="190500" cy="140511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19"/>
  <sheetViews>
    <sheetView tabSelected="1" view="pageBreakPreview" zoomScale="110" zoomScaleNormal="100" zoomScaleSheetLayoutView="110" workbookViewId="0">
      <selection activeCell="K4" sqref="K4"/>
    </sheetView>
  </sheetViews>
  <sheetFormatPr defaultRowHeight="12.75"/>
  <cols>
    <col min="1" max="1" width="68" style="15" customWidth="1"/>
    <col min="2" max="2" width="4.5703125" style="25" customWidth="1"/>
    <col min="3" max="3" width="4" style="25" customWidth="1"/>
    <col min="4" max="4" width="4.140625" style="25" customWidth="1"/>
    <col min="5" max="5" width="10.28515625" style="25" customWidth="1"/>
    <col min="6" max="6" width="5.5703125" style="25" customWidth="1"/>
    <col min="7" max="8" width="15.28515625" style="3" customWidth="1"/>
    <col min="9" max="9" width="16.7109375" style="2" customWidth="1"/>
    <col min="10" max="10" width="17" style="2" customWidth="1"/>
    <col min="11" max="11" width="18.42578125" style="2" customWidth="1"/>
    <col min="12" max="12" width="12.7109375" style="2" customWidth="1"/>
    <col min="13" max="16384" width="9.140625" style="2"/>
  </cols>
  <sheetData>
    <row r="1" spans="1:11" ht="61.5" customHeight="1">
      <c r="A1" s="35"/>
      <c r="B1" s="27"/>
      <c r="C1" s="27"/>
      <c r="D1" s="27"/>
      <c r="E1" s="36"/>
      <c r="F1" s="47" t="s">
        <v>511</v>
      </c>
      <c r="G1" s="48"/>
      <c r="H1" s="48"/>
    </row>
    <row r="2" spans="1:11" ht="22.5" customHeight="1">
      <c r="A2" s="49" t="s">
        <v>451</v>
      </c>
      <c r="B2" s="49"/>
      <c r="C2" s="49"/>
      <c r="D2" s="49"/>
      <c r="E2" s="49"/>
      <c r="F2" s="49"/>
      <c r="G2" s="49"/>
      <c r="H2" s="49"/>
    </row>
    <row r="3" spans="1:11" ht="15" customHeight="1">
      <c r="A3" s="50" t="s">
        <v>175</v>
      </c>
      <c r="B3" s="50"/>
      <c r="C3" s="50"/>
      <c r="D3" s="50"/>
      <c r="E3" s="50"/>
      <c r="F3" s="50"/>
      <c r="G3" s="28"/>
      <c r="H3" s="28" t="s">
        <v>450</v>
      </c>
    </row>
    <row r="4" spans="1:11" ht="74.25" customHeight="1">
      <c r="A4" s="4" t="s">
        <v>83</v>
      </c>
      <c r="B4" s="5" t="s">
        <v>84</v>
      </c>
      <c r="C4" s="5" t="s">
        <v>85</v>
      </c>
      <c r="D4" s="5" t="s">
        <v>86</v>
      </c>
      <c r="E4" s="6" t="s">
        <v>87</v>
      </c>
      <c r="F4" s="22" t="s">
        <v>4</v>
      </c>
      <c r="G4" s="21" t="s">
        <v>337</v>
      </c>
      <c r="H4" s="21" t="s">
        <v>338</v>
      </c>
    </row>
    <row r="5" spans="1:11" s="37" customFormat="1">
      <c r="A5" s="16" t="s">
        <v>88</v>
      </c>
      <c r="B5" s="23"/>
      <c r="C5" s="23"/>
      <c r="D5" s="23"/>
      <c r="E5" s="23"/>
      <c r="F5" s="23"/>
      <c r="G5" s="33">
        <f>G7+G26+G121+G136+G220+G331+G376+G432+G553+G592+G6</f>
        <v>2421140217</v>
      </c>
      <c r="H5" s="33">
        <f>H7+H26+H121+H136+H220+H331+H376+H432+H553+H592+H6</f>
        <v>2002627221.4400001</v>
      </c>
    </row>
    <row r="6" spans="1:11" s="37" customFormat="1">
      <c r="A6" s="16" t="s">
        <v>447</v>
      </c>
      <c r="B6" s="23"/>
      <c r="C6" s="23"/>
      <c r="D6" s="23"/>
      <c r="E6" s="23"/>
      <c r="F6" s="23"/>
      <c r="G6" s="33">
        <v>22159230</v>
      </c>
      <c r="H6" s="33">
        <v>47441130</v>
      </c>
      <c r="J6" s="38">
        <f>G5-G6</f>
        <v>2398980987</v>
      </c>
      <c r="K6" s="38">
        <f>H5-H6</f>
        <v>1955186091.4400001</v>
      </c>
    </row>
    <row r="7" spans="1:11">
      <c r="A7" s="39" t="s">
        <v>143</v>
      </c>
      <c r="B7" s="32" t="s">
        <v>89</v>
      </c>
      <c r="C7" s="32"/>
      <c r="D7" s="32"/>
      <c r="E7" s="32"/>
      <c r="F7" s="32"/>
      <c r="G7" s="40">
        <f t="shared" ref="G7:H7" si="0">G8</f>
        <v>20500000</v>
      </c>
      <c r="H7" s="40">
        <f t="shared" si="0"/>
        <v>20500000</v>
      </c>
    </row>
    <row r="8" spans="1:11" ht="13.5">
      <c r="A8" s="17" t="s">
        <v>90</v>
      </c>
      <c r="B8" s="24" t="s">
        <v>89</v>
      </c>
      <c r="C8" s="24" t="s">
        <v>91</v>
      </c>
      <c r="D8" s="24"/>
      <c r="E8" s="24"/>
      <c r="F8" s="24"/>
      <c r="G8" s="7">
        <f>G9+G22</f>
        <v>20500000</v>
      </c>
      <c r="H8" s="7">
        <f>H9+H22</f>
        <v>20500000</v>
      </c>
    </row>
    <row r="9" spans="1:11" ht="25.5">
      <c r="A9" s="8" t="s">
        <v>92</v>
      </c>
      <c r="B9" s="24" t="s">
        <v>89</v>
      </c>
      <c r="C9" s="24" t="s">
        <v>91</v>
      </c>
      <c r="D9" s="24" t="s">
        <v>101</v>
      </c>
      <c r="E9" s="24"/>
      <c r="F9" s="24"/>
      <c r="G9" s="7">
        <f>G15+G10</f>
        <v>9000000</v>
      </c>
      <c r="H9" s="7">
        <f>H15+H10</f>
        <v>9000000</v>
      </c>
    </row>
    <row r="10" spans="1:11" ht="13.5">
      <c r="A10" s="8" t="s">
        <v>183</v>
      </c>
      <c r="B10" s="24" t="s">
        <v>89</v>
      </c>
      <c r="C10" s="24" t="s">
        <v>91</v>
      </c>
      <c r="D10" s="24" t="s">
        <v>101</v>
      </c>
      <c r="E10" s="24" t="s">
        <v>182</v>
      </c>
      <c r="F10" s="24"/>
      <c r="G10" s="7">
        <f>G11+G13</f>
        <v>28000</v>
      </c>
      <c r="H10" s="7">
        <f>H11+H13</f>
        <v>28000</v>
      </c>
    </row>
    <row r="11" spans="1:11" ht="13.5">
      <c r="A11" s="8" t="s">
        <v>185</v>
      </c>
      <c r="B11" s="24" t="s">
        <v>89</v>
      </c>
      <c r="C11" s="24" t="s">
        <v>91</v>
      </c>
      <c r="D11" s="24" t="s">
        <v>101</v>
      </c>
      <c r="E11" s="24" t="s">
        <v>198</v>
      </c>
      <c r="F11" s="24"/>
      <c r="G11" s="7">
        <f t="shared" ref="G11:H11" si="1">G12</f>
        <v>15000</v>
      </c>
      <c r="H11" s="7">
        <f t="shared" si="1"/>
        <v>15000</v>
      </c>
    </row>
    <row r="12" spans="1:11" ht="13.5">
      <c r="A12" s="8" t="s">
        <v>155</v>
      </c>
      <c r="B12" s="24" t="s">
        <v>89</v>
      </c>
      <c r="C12" s="24" t="s">
        <v>91</v>
      </c>
      <c r="D12" s="24" t="s">
        <v>101</v>
      </c>
      <c r="E12" s="24" t="s">
        <v>198</v>
      </c>
      <c r="F12" s="24" t="s">
        <v>153</v>
      </c>
      <c r="G12" s="7">
        <v>15000</v>
      </c>
      <c r="H12" s="7">
        <v>15000</v>
      </c>
    </row>
    <row r="13" spans="1:11" ht="13.5">
      <c r="A13" s="8" t="s">
        <v>191</v>
      </c>
      <c r="B13" s="24" t="s">
        <v>89</v>
      </c>
      <c r="C13" s="24" t="s">
        <v>91</v>
      </c>
      <c r="D13" s="24" t="s">
        <v>101</v>
      </c>
      <c r="E13" s="24" t="s">
        <v>199</v>
      </c>
      <c r="F13" s="24"/>
      <c r="G13" s="7">
        <f t="shared" ref="G13:H13" si="2">G14</f>
        <v>13000</v>
      </c>
      <c r="H13" s="7">
        <f t="shared" si="2"/>
        <v>13000</v>
      </c>
    </row>
    <row r="14" spans="1:11" ht="13.5">
      <c r="A14" s="8" t="s">
        <v>155</v>
      </c>
      <c r="B14" s="24" t="s">
        <v>89</v>
      </c>
      <c r="C14" s="24" t="s">
        <v>91</v>
      </c>
      <c r="D14" s="24" t="s">
        <v>101</v>
      </c>
      <c r="E14" s="24" t="s">
        <v>199</v>
      </c>
      <c r="F14" s="24" t="s">
        <v>153</v>
      </c>
      <c r="G14" s="7">
        <v>13000</v>
      </c>
      <c r="H14" s="7">
        <v>13000</v>
      </c>
    </row>
    <row r="15" spans="1:11" ht="13.5">
      <c r="A15" s="8" t="s">
        <v>5</v>
      </c>
      <c r="B15" s="24" t="s">
        <v>89</v>
      </c>
      <c r="C15" s="24" t="s">
        <v>91</v>
      </c>
      <c r="D15" s="24" t="s">
        <v>101</v>
      </c>
      <c r="E15" s="24" t="s">
        <v>6</v>
      </c>
      <c r="F15" s="24"/>
      <c r="G15" s="7">
        <f>G16+G20</f>
        <v>8972000</v>
      </c>
      <c r="H15" s="7">
        <f>H16+H20</f>
        <v>8972000</v>
      </c>
    </row>
    <row r="16" spans="1:11" ht="25.5">
      <c r="A16" s="8" t="s">
        <v>103</v>
      </c>
      <c r="B16" s="24" t="s">
        <v>89</v>
      </c>
      <c r="C16" s="24" t="s">
        <v>91</v>
      </c>
      <c r="D16" s="24" t="s">
        <v>101</v>
      </c>
      <c r="E16" s="24" t="s">
        <v>200</v>
      </c>
      <c r="F16" s="24"/>
      <c r="G16" s="7">
        <f>G17+G18+G19</f>
        <v>7166786</v>
      </c>
      <c r="H16" s="7">
        <f>H17+H18+H19</f>
        <v>7166786</v>
      </c>
    </row>
    <row r="17" spans="1:8" ht="40.5" customHeight="1">
      <c r="A17" s="8" t="s">
        <v>154</v>
      </c>
      <c r="B17" s="24" t="s">
        <v>89</v>
      </c>
      <c r="C17" s="24" t="s">
        <v>91</v>
      </c>
      <c r="D17" s="24" t="s">
        <v>101</v>
      </c>
      <c r="E17" s="24" t="s">
        <v>200</v>
      </c>
      <c r="F17" s="24" t="s">
        <v>152</v>
      </c>
      <c r="G17" s="7">
        <v>4875065</v>
      </c>
      <c r="H17" s="7">
        <v>4875065</v>
      </c>
    </row>
    <row r="18" spans="1:8" ht="13.5">
      <c r="A18" s="8" t="s">
        <v>155</v>
      </c>
      <c r="B18" s="24" t="s">
        <v>89</v>
      </c>
      <c r="C18" s="24" t="s">
        <v>91</v>
      </c>
      <c r="D18" s="24" t="s">
        <v>101</v>
      </c>
      <c r="E18" s="24" t="s">
        <v>200</v>
      </c>
      <c r="F18" s="24" t="s">
        <v>153</v>
      </c>
      <c r="G18" s="7">
        <v>2276231</v>
      </c>
      <c r="H18" s="7">
        <v>2276231</v>
      </c>
    </row>
    <row r="19" spans="1:8" ht="13.5">
      <c r="A19" s="8" t="s">
        <v>157</v>
      </c>
      <c r="B19" s="24" t="s">
        <v>89</v>
      </c>
      <c r="C19" s="24" t="s">
        <v>91</v>
      </c>
      <c r="D19" s="24" t="s">
        <v>101</v>
      </c>
      <c r="E19" s="24" t="s">
        <v>200</v>
      </c>
      <c r="F19" s="24" t="s">
        <v>156</v>
      </c>
      <c r="G19" s="7">
        <v>15490</v>
      </c>
      <c r="H19" s="7">
        <v>15490</v>
      </c>
    </row>
    <row r="20" spans="1:8" ht="13.5">
      <c r="A20" s="8" t="s">
        <v>93</v>
      </c>
      <c r="B20" s="24" t="s">
        <v>89</v>
      </c>
      <c r="C20" s="24" t="s">
        <v>91</v>
      </c>
      <c r="D20" s="24" t="s">
        <v>101</v>
      </c>
      <c r="E20" s="24" t="s">
        <v>201</v>
      </c>
      <c r="F20" s="24"/>
      <c r="G20" s="7">
        <f>G21</f>
        <v>1805214</v>
      </c>
      <c r="H20" s="7">
        <f>H21</f>
        <v>1805214</v>
      </c>
    </row>
    <row r="21" spans="1:8" ht="41.25" customHeight="1">
      <c r="A21" s="8" t="s">
        <v>154</v>
      </c>
      <c r="B21" s="24" t="s">
        <v>89</v>
      </c>
      <c r="C21" s="24" t="s">
        <v>91</v>
      </c>
      <c r="D21" s="24" t="s">
        <v>101</v>
      </c>
      <c r="E21" s="24" t="s">
        <v>201</v>
      </c>
      <c r="F21" s="24" t="s">
        <v>152</v>
      </c>
      <c r="G21" s="7">
        <v>1805214</v>
      </c>
      <c r="H21" s="7">
        <v>1805214</v>
      </c>
    </row>
    <row r="22" spans="1:8" ht="13.5" customHeight="1">
      <c r="A22" s="8" t="s">
        <v>96</v>
      </c>
      <c r="B22" s="1" t="s">
        <v>89</v>
      </c>
      <c r="C22" s="1" t="s">
        <v>91</v>
      </c>
      <c r="D22" s="1" t="s">
        <v>140</v>
      </c>
      <c r="E22" s="1"/>
      <c r="F22" s="1"/>
      <c r="G22" s="7">
        <f t="shared" ref="G22:H24" si="3">G23</f>
        <v>11500000</v>
      </c>
      <c r="H22" s="7">
        <f t="shared" si="3"/>
        <v>11500000</v>
      </c>
    </row>
    <row r="23" spans="1:8" ht="14.25" customHeight="1">
      <c r="A23" s="8" t="s">
        <v>5</v>
      </c>
      <c r="B23" s="1" t="s">
        <v>89</v>
      </c>
      <c r="C23" s="1" t="s">
        <v>91</v>
      </c>
      <c r="D23" s="1" t="s">
        <v>140</v>
      </c>
      <c r="E23" s="1" t="s">
        <v>6</v>
      </c>
      <c r="F23" s="1"/>
      <c r="G23" s="7">
        <f t="shared" si="3"/>
        <v>11500000</v>
      </c>
      <c r="H23" s="7">
        <f t="shared" si="3"/>
        <v>11500000</v>
      </c>
    </row>
    <row r="24" spans="1:8" ht="15.75" customHeight="1">
      <c r="A24" s="8" t="s">
        <v>293</v>
      </c>
      <c r="B24" s="1" t="s">
        <v>89</v>
      </c>
      <c r="C24" s="1" t="s">
        <v>91</v>
      </c>
      <c r="D24" s="1" t="s">
        <v>140</v>
      </c>
      <c r="E24" s="1" t="s">
        <v>294</v>
      </c>
      <c r="F24" s="1"/>
      <c r="G24" s="7">
        <f t="shared" si="3"/>
        <v>11500000</v>
      </c>
      <c r="H24" s="7">
        <f t="shared" si="3"/>
        <v>11500000</v>
      </c>
    </row>
    <row r="25" spans="1:8" ht="13.5" customHeight="1">
      <c r="A25" s="8" t="s">
        <v>157</v>
      </c>
      <c r="B25" s="1" t="s">
        <v>89</v>
      </c>
      <c r="C25" s="1" t="s">
        <v>91</v>
      </c>
      <c r="D25" s="1" t="s">
        <v>140</v>
      </c>
      <c r="E25" s="1" t="s">
        <v>294</v>
      </c>
      <c r="F25" s="1" t="s">
        <v>156</v>
      </c>
      <c r="G25" s="7">
        <v>11500000</v>
      </c>
      <c r="H25" s="7">
        <v>11500000</v>
      </c>
    </row>
    <row r="26" spans="1:8">
      <c r="A26" s="39" t="s">
        <v>151</v>
      </c>
      <c r="B26" s="32" t="s">
        <v>94</v>
      </c>
      <c r="C26" s="32"/>
      <c r="D26" s="32"/>
      <c r="E26" s="32"/>
      <c r="F26" s="32"/>
      <c r="G26" s="40">
        <f>G27+G66+G103+G98+G90+G109+G116</f>
        <v>138289848.19999999</v>
      </c>
      <c r="H26" s="40">
        <f>H27+H66+H103+H98+H90+H109+H116</f>
        <v>138190730.03</v>
      </c>
    </row>
    <row r="27" spans="1:8" ht="13.5">
      <c r="A27" s="17" t="s">
        <v>90</v>
      </c>
      <c r="B27" s="24" t="s">
        <v>94</v>
      </c>
      <c r="C27" s="24" t="s">
        <v>91</v>
      </c>
      <c r="D27" s="24"/>
      <c r="E27" s="24"/>
      <c r="F27" s="24"/>
      <c r="G27" s="7">
        <f>G28+G32+G53+G57</f>
        <v>116807144.17</v>
      </c>
      <c r="H27" s="7">
        <f>H28+H32+H53+H57</f>
        <v>118462226</v>
      </c>
    </row>
    <row r="28" spans="1:8" ht="13.5">
      <c r="A28" s="8" t="s">
        <v>99</v>
      </c>
      <c r="B28" s="24" t="s">
        <v>94</v>
      </c>
      <c r="C28" s="24" t="s">
        <v>91</v>
      </c>
      <c r="D28" s="24" t="s">
        <v>102</v>
      </c>
      <c r="E28" s="24"/>
      <c r="F28" s="24"/>
      <c r="G28" s="7">
        <f>G30</f>
        <v>2385693.0099999998</v>
      </c>
      <c r="H28" s="7">
        <f>H30</f>
        <v>2385693.0099999998</v>
      </c>
    </row>
    <row r="29" spans="1:8" ht="13.5">
      <c r="A29" s="8" t="s">
        <v>5</v>
      </c>
      <c r="B29" s="24" t="s">
        <v>94</v>
      </c>
      <c r="C29" s="24" t="s">
        <v>91</v>
      </c>
      <c r="D29" s="24" t="s">
        <v>102</v>
      </c>
      <c r="E29" s="24" t="s">
        <v>6</v>
      </c>
      <c r="F29" s="24"/>
      <c r="G29" s="7">
        <f t="shared" ref="G29:H30" si="4">G30</f>
        <v>2385693.0099999998</v>
      </c>
      <c r="H29" s="7">
        <f t="shared" si="4"/>
        <v>2385693.0099999998</v>
      </c>
    </row>
    <row r="30" spans="1:8" ht="13.5">
      <c r="A30" s="8" t="s">
        <v>95</v>
      </c>
      <c r="B30" s="24" t="s">
        <v>94</v>
      </c>
      <c r="C30" s="24" t="s">
        <v>91</v>
      </c>
      <c r="D30" s="24" t="s">
        <v>102</v>
      </c>
      <c r="E30" s="24" t="s">
        <v>202</v>
      </c>
      <c r="F30" s="24"/>
      <c r="G30" s="7">
        <f t="shared" si="4"/>
        <v>2385693.0099999998</v>
      </c>
      <c r="H30" s="7">
        <f t="shared" si="4"/>
        <v>2385693.0099999998</v>
      </c>
    </row>
    <row r="31" spans="1:8" ht="40.5" customHeight="1">
      <c r="A31" s="8" t="s">
        <v>154</v>
      </c>
      <c r="B31" s="24" t="s">
        <v>94</v>
      </c>
      <c r="C31" s="24" t="s">
        <v>91</v>
      </c>
      <c r="D31" s="24" t="s">
        <v>102</v>
      </c>
      <c r="E31" s="24" t="s">
        <v>202</v>
      </c>
      <c r="F31" s="24" t="s">
        <v>152</v>
      </c>
      <c r="G31" s="7">
        <v>2385693.0099999998</v>
      </c>
      <c r="H31" s="7">
        <v>2385693.0099999998</v>
      </c>
    </row>
    <row r="32" spans="1:8" ht="25.5">
      <c r="A32" s="8" t="s">
        <v>100</v>
      </c>
      <c r="B32" s="24" t="s">
        <v>94</v>
      </c>
      <c r="C32" s="24" t="s">
        <v>91</v>
      </c>
      <c r="D32" s="24" t="s">
        <v>104</v>
      </c>
      <c r="E32" s="24"/>
      <c r="F32" s="24"/>
      <c r="G32" s="7">
        <f>G38+G33</f>
        <v>61162976.840000004</v>
      </c>
      <c r="H32" s="7">
        <f>H38+H33</f>
        <v>64757289.370000005</v>
      </c>
    </row>
    <row r="33" spans="1:12" ht="13.5">
      <c r="A33" s="8" t="s">
        <v>183</v>
      </c>
      <c r="B33" s="24" t="s">
        <v>94</v>
      </c>
      <c r="C33" s="24" t="s">
        <v>91</v>
      </c>
      <c r="D33" s="24" t="s">
        <v>104</v>
      </c>
      <c r="E33" s="24" t="s">
        <v>182</v>
      </c>
      <c r="F33" s="24"/>
      <c r="G33" s="7">
        <f>G34+G36</f>
        <v>191620</v>
      </c>
      <c r="H33" s="7">
        <f>H34+H36</f>
        <v>191620</v>
      </c>
    </row>
    <row r="34" spans="1:12" ht="13.5">
      <c r="A34" s="8" t="s">
        <v>185</v>
      </c>
      <c r="B34" s="24" t="s">
        <v>94</v>
      </c>
      <c r="C34" s="24" t="s">
        <v>91</v>
      </c>
      <c r="D34" s="24" t="s">
        <v>104</v>
      </c>
      <c r="E34" s="24" t="s">
        <v>198</v>
      </c>
      <c r="F34" s="24"/>
      <c r="G34" s="7">
        <f>G35</f>
        <v>50000</v>
      </c>
      <c r="H34" s="7">
        <f>H35</f>
        <v>50000</v>
      </c>
    </row>
    <row r="35" spans="1:12" ht="13.5">
      <c r="A35" s="8" t="s">
        <v>155</v>
      </c>
      <c r="B35" s="24" t="s">
        <v>94</v>
      </c>
      <c r="C35" s="24" t="s">
        <v>91</v>
      </c>
      <c r="D35" s="24" t="s">
        <v>104</v>
      </c>
      <c r="E35" s="24" t="s">
        <v>198</v>
      </c>
      <c r="F35" s="24" t="s">
        <v>153</v>
      </c>
      <c r="G35" s="7">
        <v>50000</v>
      </c>
      <c r="H35" s="7">
        <v>50000</v>
      </c>
      <c r="L35" s="41"/>
    </row>
    <row r="36" spans="1:12" ht="13.5">
      <c r="A36" s="8" t="s">
        <v>191</v>
      </c>
      <c r="B36" s="24" t="s">
        <v>94</v>
      </c>
      <c r="C36" s="24" t="s">
        <v>91</v>
      </c>
      <c r="D36" s="24" t="s">
        <v>104</v>
      </c>
      <c r="E36" s="24" t="s">
        <v>199</v>
      </c>
      <c r="F36" s="24"/>
      <c r="G36" s="7">
        <f>G37</f>
        <v>141620</v>
      </c>
      <c r="H36" s="7">
        <f>H37</f>
        <v>141620</v>
      </c>
    </row>
    <row r="37" spans="1:12" ht="13.5">
      <c r="A37" s="8" t="s">
        <v>155</v>
      </c>
      <c r="B37" s="24" t="s">
        <v>94</v>
      </c>
      <c r="C37" s="24" t="s">
        <v>91</v>
      </c>
      <c r="D37" s="24" t="s">
        <v>104</v>
      </c>
      <c r="E37" s="24" t="s">
        <v>199</v>
      </c>
      <c r="F37" s="24" t="s">
        <v>153</v>
      </c>
      <c r="G37" s="7">
        <v>141620</v>
      </c>
      <c r="H37" s="7">
        <v>141620</v>
      </c>
    </row>
    <row r="38" spans="1:12" ht="13.5">
      <c r="A38" s="8" t="s">
        <v>5</v>
      </c>
      <c r="B38" s="24" t="s">
        <v>94</v>
      </c>
      <c r="C38" s="24" t="s">
        <v>91</v>
      </c>
      <c r="D38" s="24" t="s">
        <v>104</v>
      </c>
      <c r="E38" s="24" t="s">
        <v>6</v>
      </c>
      <c r="F38" s="24"/>
      <c r="G38" s="7">
        <f>G39+G42+G44+G47+G50</f>
        <v>60971356.840000004</v>
      </c>
      <c r="H38" s="7">
        <f>H39+H42+H44+H47+H50</f>
        <v>64565669.370000005</v>
      </c>
    </row>
    <row r="39" spans="1:12" ht="13.5">
      <c r="A39" s="9" t="s">
        <v>25</v>
      </c>
      <c r="B39" s="24" t="s">
        <v>94</v>
      </c>
      <c r="C39" s="24" t="s">
        <v>91</v>
      </c>
      <c r="D39" s="24" t="s">
        <v>11</v>
      </c>
      <c r="E39" s="24" t="s">
        <v>325</v>
      </c>
      <c r="F39" s="24"/>
      <c r="G39" s="7">
        <f>G40+G41</f>
        <v>1490300</v>
      </c>
      <c r="H39" s="7">
        <f>H40+H41</f>
        <v>1490300</v>
      </c>
    </row>
    <row r="40" spans="1:12" ht="42.75" customHeight="1">
      <c r="A40" s="8" t="s">
        <v>154</v>
      </c>
      <c r="B40" s="24" t="s">
        <v>94</v>
      </c>
      <c r="C40" s="24" t="s">
        <v>91</v>
      </c>
      <c r="D40" s="24" t="s">
        <v>11</v>
      </c>
      <c r="E40" s="24" t="s">
        <v>325</v>
      </c>
      <c r="F40" s="24" t="s">
        <v>152</v>
      </c>
      <c r="G40" s="7">
        <v>1402215</v>
      </c>
      <c r="H40" s="7">
        <v>1402215</v>
      </c>
    </row>
    <row r="41" spans="1:12" ht="13.5">
      <c r="A41" s="8" t="s">
        <v>155</v>
      </c>
      <c r="B41" s="24" t="s">
        <v>94</v>
      </c>
      <c r="C41" s="24" t="s">
        <v>91</v>
      </c>
      <c r="D41" s="24" t="s">
        <v>11</v>
      </c>
      <c r="E41" s="24" t="s">
        <v>325</v>
      </c>
      <c r="F41" s="24" t="s">
        <v>153</v>
      </c>
      <c r="G41" s="7">
        <v>88085</v>
      </c>
      <c r="H41" s="7">
        <v>88085</v>
      </c>
    </row>
    <row r="42" spans="1:12" ht="25.5">
      <c r="A42" s="9" t="s">
        <v>60</v>
      </c>
      <c r="B42" s="24" t="s">
        <v>94</v>
      </c>
      <c r="C42" s="24" t="s">
        <v>91</v>
      </c>
      <c r="D42" s="24" t="s">
        <v>104</v>
      </c>
      <c r="E42" s="24" t="s">
        <v>203</v>
      </c>
      <c r="F42" s="24"/>
      <c r="G42" s="7">
        <f>G43</f>
        <v>81253</v>
      </c>
      <c r="H42" s="7">
        <f>H43</f>
        <v>81253</v>
      </c>
    </row>
    <row r="43" spans="1:12" ht="13.5">
      <c r="A43" s="8" t="s">
        <v>155</v>
      </c>
      <c r="B43" s="24" t="s">
        <v>94</v>
      </c>
      <c r="C43" s="24" t="s">
        <v>91</v>
      </c>
      <c r="D43" s="24" t="s">
        <v>104</v>
      </c>
      <c r="E43" s="24" t="s">
        <v>203</v>
      </c>
      <c r="F43" s="24" t="s">
        <v>153</v>
      </c>
      <c r="G43" s="7">
        <v>81253</v>
      </c>
      <c r="H43" s="7">
        <v>81253</v>
      </c>
    </row>
    <row r="44" spans="1:12" ht="25.5">
      <c r="A44" s="8" t="s">
        <v>103</v>
      </c>
      <c r="B44" s="24" t="s">
        <v>94</v>
      </c>
      <c r="C44" s="24" t="s">
        <v>91</v>
      </c>
      <c r="D44" s="24" t="s">
        <v>104</v>
      </c>
      <c r="E44" s="24" t="s">
        <v>200</v>
      </c>
      <c r="F44" s="24"/>
      <c r="G44" s="7">
        <f>SUM(G45:G46)</f>
        <v>58516753.840000004</v>
      </c>
      <c r="H44" s="7">
        <f>H45+H46</f>
        <v>62111066.370000005</v>
      </c>
    </row>
    <row r="45" spans="1:12" ht="26.25" customHeight="1">
      <c r="A45" s="8" t="s">
        <v>154</v>
      </c>
      <c r="B45" s="24" t="s">
        <v>94</v>
      </c>
      <c r="C45" s="24" t="s">
        <v>91</v>
      </c>
      <c r="D45" s="24" t="s">
        <v>104</v>
      </c>
      <c r="E45" s="24" t="s">
        <v>200</v>
      </c>
      <c r="F45" s="24" t="s">
        <v>152</v>
      </c>
      <c r="G45" s="7">
        <v>38672990.210000001</v>
      </c>
      <c r="H45" s="7">
        <v>38672990.210000001</v>
      </c>
    </row>
    <row r="46" spans="1:12" ht="13.5">
      <c r="A46" s="8" t="s">
        <v>155</v>
      </c>
      <c r="B46" s="24" t="s">
        <v>94</v>
      </c>
      <c r="C46" s="24" t="s">
        <v>91</v>
      </c>
      <c r="D46" s="24" t="s">
        <v>104</v>
      </c>
      <c r="E46" s="24" t="s">
        <v>200</v>
      </c>
      <c r="F46" s="24" t="s">
        <v>153</v>
      </c>
      <c r="G46" s="7">
        <f>13478385.71+539200-30000+5856177.92</f>
        <v>19843763.630000003</v>
      </c>
      <c r="H46" s="7">
        <f>13478385.71+539200-30000+9450490.45</f>
        <v>23438076.16</v>
      </c>
    </row>
    <row r="47" spans="1:12" ht="13.5">
      <c r="A47" s="8" t="s">
        <v>59</v>
      </c>
      <c r="B47" s="24" t="s">
        <v>94</v>
      </c>
      <c r="C47" s="24" t="s">
        <v>91</v>
      </c>
      <c r="D47" s="24" t="s">
        <v>104</v>
      </c>
      <c r="E47" s="24" t="s">
        <v>326</v>
      </c>
      <c r="F47" s="24"/>
      <c r="G47" s="7">
        <v>745300</v>
      </c>
      <c r="H47" s="7">
        <v>745300</v>
      </c>
    </row>
    <row r="48" spans="1:12" ht="37.5" customHeight="1">
      <c r="A48" s="8" t="s">
        <v>154</v>
      </c>
      <c r="B48" s="24" t="s">
        <v>94</v>
      </c>
      <c r="C48" s="24" t="s">
        <v>91</v>
      </c>
      <c r="D48" s="24" t="s">
        <v>104</v>
      </c>
      <c r="E48" s="24" t="s">
        <v>326</v>
      </c>
      <c r="F48" s="24" t="s">
        <v>152</v>
      </c>
      <c r="G48" s="7">
        <v>709721</v>
      </c>
      <c r="H48" s="7">
        <v>709721</v>
      </c>
    </row>
    <row r="49" spans="1:8" ht="13.5">
      <c r="A49" s="8" t="s">
        <v>155</v>
      </c>
      <c r="B49" s="24" t="s">
        <v>94</v>
      </c>
      <c r="C49" s="24" t="s">
        <v>91</v>
      </c>
      <c r="D49" s="24" t="s">
        <v>104</v>
      </c>
      <c r="E49" s="24" t="s">
        <v>326</v>
      </c>
      <c r="F49" s="24" t="s">
        <v>153</v>
      </c>
      <c r="G49" s="7">
        <v>35579</v>
      </c>
      <c r="H49" s="7">
        <v>35579</v>
      </c>
    </row>
    <row r="50" spans="1:8" ht="25.5">
      <c r="A50" s="9" t="s">
        <v>58</v>
      </c>
      <c r="B50" s="24" t="s">
        <v>94</v>
      </c>
      <c r="C50" s="24" t="s">
        <v>91</v>
      </c>
      <c r="D50" s="24" t="s">
        <v>104</v>
      </c>
      <c r="E50" s="24" t="s">
        <v>327</v>
      </c>
      <c r="F50" s="24"/>
      <c r="G50" s="7">
        <f>G51+G52</f>
        <v>137750</v>
      </c>
      <c r="H50" s="7">
        <f>H51+H52</f>
        <v>137750</v>
      </c>
    </row>
    <row r="51" spans="1:8" ht="38.25">
      <c r="A51" s="8" t="s">
        <v>154</v>
      </c>
      <c r="B51" s="24" t="s">
        <v>94</v>
      </c>
      <c r="C51" s="24" t="s">
        <v>91</v>
      </c>
      <c r="D51" s="24" t="s">
        <v>104</v>
      </c>
      <c r="E51" s="24" t="s">
        <v>327</v>
      </c>
      <c r="F51" s="24" t="s">
        <v>152</v>
      </c>
      <c r="G51" s="7">
        <v>121650</v>
      </c>
      <c r="H51" s="7">
        <v>121650</v>
      </c>
    </row>
    <row r="52" spans="1:8" ht="13.5">
      <c r="A52" s="8" t="s">
        <v>155</v>
      </c>
      <c r="B52" s="24" t="s">
        <v>94</v>
      </c>
      <c r="C52" s="24" t="s">
        <v>91</v>
      </c>
      <c r="D52" s="24" t="s">
        <v>104</v>
      </c>
      <c r="E52" s="24" t="s">
        <v>327</v>
      </c>
      <c r="F52" s="24" t="s">
        <v>153</v>
      </c>
      <c r="G52" s="7">
        <v>16100</v>
      </c>
      <c r="H52" s="7">
        <v>16100</v>
      </c>
    </row>
    <row r="53" spans="1:8" ht="13.5">
      <c r="A53" s="8" t="s">
        <v>163</v>
      </c>
      <c r="B53" s="24" t="s">
        <v>94</v>
      </c>
      <c r="C53" s="24" t="s">
        <v>91</v>
      </c>
      <c r="D53" s="24" t="s">
        <v>115</v>
      </c>
      <c r="E53" s="24"/>
      <c r="F53" s="24"/>
      <c r="G53" s="7">
        <f>G54</f>
        <v>29000</v>
      </c>
      <c r="H53" s="7">
        <f>H54</f>
        <v>2300</v>
      </c>
    </row>
    <row r="54" spans="1:8" ht="13.5">
      <c r="A54" s="8" t="s">
        <v>5</v>
      </c>
      <c r="B54" s="24" t="s">
        <v>94</v>
      </c>
      <c r="C54" s="24" t="s">
        <v>91</v>
      </c>
      <c r="D54" s="24" t="s">
        <v>115</v>
      </c>
      <c r="E54" s="24" t="s">
        <v>6</v>
      </c>
      <c r="F54" s="24"/>
      <c r="G54" s="7">
        <f t="shared" ref="G54:H55" si="5">G55</f>
        <v>29000</v>
      </c>
      <c r="H54" s="7">
        <f t="shared" si="5"/>
        <v>2300</v>
      </c>
    </row>
    <row r="55" spans="1:8" ht="25.5">
      <c r="A55" s="9" t="s">
        <v>164</v>
      </c>
      <c r="B55" s="24" t="s">
        <v>94</v>
      </c>
      <c r="C55" s="24" t="s">
        <v>91</v>
      </c>
      <c r="D55" s="24" t="s">
        <v>115</v>
      </c>
      <c r="E55" s="24" t="s">
        <v>204</v>
      </c>
      <c r="F55" s="24"/>
      <c r="G55" s="7">
        <f t="shared" si="5"/>
        <v>29000</v>
      </c>
      <c r="H55" s="7">
        <f t="shared" si="5"/>
        <v>2300</v>
      </c>
    </row>
    <row r="56" spans="1:8" ht="13.5">
      <c r="A56" s="8" t="s">
        <v>155</v>
      </c>
      <c r="B56" s="24" t="s">
        <v>94</v>
      </c>
      <c r="C56" s="24" t="s">
        <v>91</v>
      </c>
      <c r="D56" s="24" t="s">
        <v>115</v>
      </c>
      <c r="E56" s="24" t="s">
        <v>204</v>
      </c>
      <c r="F56" s="24" t="s">
        <v>153</v>
      </c>
      <c r="G56" s="7">
        <v>29000</v>
      </c>
      <c r="H56" s="7">
        <v>2300</v>
      </c>
    </row>
    <row r="57" spans="1:8" ht="13.5">
      <c r="A57" s="8" t="s">
        <v>96</v>
      </c>
      <c r="B57" s="24" t="s">
        <v>94</v>
      </c>
      <c r="C57" s="24" t="s">
        <v>91</v>
      </c>
      <c r="D57" s="24" t="s">
        <v>140</v>
      </c>
      <c r="E57" s="24"/>
      <c r="F57" s="24"/>
      <c r="G57" s="7">
        <f>G58+G61</f>
        <v>53229474.32</v>
      </c>
      <c r="H57" s="7">
        <f>H58+H61</f>
        <v>51316943.619999997</v>
      </c>
    </row>
    <row r="58" spans="1:8" ht="13.5">
      <c r="A58" s="13" t="s">
        <v>333</v>
      </c>
      <c r="B58" s="24" t="s">
        <v>94</v>
      </c>
      <c r="C58" s="24" t="s">
        <v>91</v>
      </c>
      <c r="D58" s="24" t="s">
        <v>140</v>
      </c>
      <c r="E58" s="24" t="s">
        <v>334</v>
      </c>
      <c r="F58" s="24"/>
      <c r="G58" s="7">
        <f t="shared" ref="G58:H59" si="6">G59</f>
        <v>36338083.280000001</v>
      </c>
      <c r="H58" s="7">
        <f t="shared" si="6"/>
        <v>34425552.579999998</v>
      </c>
    </row>
    <row r="59" spans="1:8" ht="76.5">
      <c r="A59" s="9" t="s">
        <v>193</v>
      </c>
      <c r="B59" s="24" t="s">
        <v>94</v>
      </c>
      <c r="C59" s="24" t="s">
        <v>91</v>
      </c>
      <c r="D59" s="24" t="s">
        <v>140</v>
      </c>
      <c r="E59" s="24" t="s">
        <v>335</v>
      </c>
      <c r="F59" s="24"/>
      <c r="G59" s="7">
        <f t="shared" si="6"/>
        <v>36338083.280000001</v>
      </c>
      <c r="H59" s="7">
        <f t="shared" si="6"/>
        <v>34425552.579999998</v>
      </c>
    </row>
    <row r="60" spans="1:8" ht="13.5">
      <c r="A60" s="8" t="s">
        <v>157</v>
      </c>
      <c r="B60" s="24" t="s">
        <v>94</v>
      </c>
      <c r="C60" s="24" t="s">
        <v>91</v>
      </c>
      <c r="D60" s="24" t="s">
        <v>140</v>
      </c>
      <c r="E60" s="24" t="s">
        <v>335</v>
      </c>
      <c r="F60" s="24" t="s">
        <v>156</v>
      </c>
      <c r="G60" s="7">
        <f>36301745.2+36338.08</f>
        <v>36338083.280000001</v>
      </c>
      <c r="H60" s="31">
        <f>34391127.03+34425.55</f>
        <v>34425552.579999998</v>
      </c>
    </row>
    <row r="61" spans="1:8" ht="13.5">
      <c r="A61" s="8" t="s">
        <v>5</v>
      </c>
      <c r="B61" s="24" t="s">
        <v>94</v>
      </c>
      <c r="C61" s="24" t="s">
        <v>91</v>
      </c>
      <c r="D61" s="24" t="s">
        <v>140</v>
      </c>
      <c r="E61" s="24" t="s">
        <v>6</v>
      </c>
      <c r="F61" s="24"/>
      <c r="G61" s="7">
        <f>G62</f>
        <v>16891391.039999999</v>
      </c>
      <c r="H61" s="7">
        <f t="shared" ref="H61" si="7">H62</f>
        <v>16891391.039999999</v>
      </c>
    </row>
    <row r="62" spans="1:8" ht="25.5" customHeight="1">
      <c r="A62" s="8" t="s">
        <v>129</v>
      </c>
      <c r="B62" s="24" t="s">
        <v>94</v>
      </c>
      <c r="C62" s="24" t="s">
        <v>91</v>
      </c>
      <c r="D62" s="24" t="s">
        <v>140</v>
      </c>
      <c r="E62" s="24" t="s">
        <v>261</v>
      </c>
      <c r="F62" s="24"/>
      <c r="G62" s="7">
        <f>G63+G64+G65</f>
        <v>16891391.039999999</v>
      </c>
      <c r="H62" s="7">
        <f>H63+H64+H65</f>
        <v>16891391.039999999</v>
      </c>
    </row>
    <row r="63" spans="1:8" ht="39.75" customHeight="1">
      <c r="A63" s="8" t="s">
        <v>154</v>
      </c>
      <c r="B63" s="24" t="s">
        <v>94</v>
      </c>
      <c r="C63" s="24" t="s">
        <v>91</v>
      </c>
      <c r="D63" s="24" t="s">
        <v>140</v>
      </c>
      <c r="E63" s="24" t="s">
        <v>261</v>
      </c>
      <c r="F63" s="24" t="s">
        <v>152</v>
      </c>
      <c r="G63" s="7">
        <v>14321205.4</v>
      </c>
      <c r="H63" s="7">
        <v>14321205.4</v>
      </c>
    </row>
    <row r="64" spans="1:8" ht="13.5">
      <c r="A64" s="8" t="s">
        <v>155</v>
      </c>
      <c r="B64" s="24" t="s">
        <v>94</v>
      </c>
      <c r="C64" s="24" t="s">
        <v>91</v>
      </c>
      <c r="D64" s="24" t="s">
        <v>140</v>
      </c>
      <c r="E64" s="24" t="s">
        <v>261</v>
      </c>
      <c r="F64" s="24" t="s">
        <v>153</v>
      </c>
      <c r="G64" s="7">
        <v>2560355.64</v>
      </c>
      <c r="H64" s="7">
        <v>2560355.64</v>
      </c>
    </row>
    <row r="65" spans="1:8" ht="13.5">
      <c r="A65" s="8" t="s">
        <v>157</v>
      </c>
      <c r="B65" s="24" t="s">
        <v>94</v>
      </c>
      <c r="C65" s="24" t="s">
        <v>91</v>
      </c>
      <c r="D65" s="24" t="s">
        <v>140</v>
      </c>
      <c r="E65" s="24" t="s">
        <v>261</v>
      </c>
      <c r="F65" s="24" t="s">
        <v>156</v>
      </c>
      <c r="G65" s="7">
        <v>9830</v>
      </c>
      <c r="H65" s="7">
        <v>9830</v>
      </c>
    </row>
    <row r="66" spans="1:8" ht="13.5">
      <c r="A66" s="8" t="s">
        <v>110</v>
      </c>
      <c r="B66" s="24" t="s">
        <v>94</v>
      </c>
      <c r="C66" s="24" t="s">
        <v>101</v>
      </c>
      <c r="D66" s="24"/>
      <c r="E66" s="24"/>
      <c r="F66" s="24"/>
      <c r="G66" s="7">
        <f>G67+G82+G72</f>
        <v>18049892.030000001</v>
      </c>
      <c r="H66" s="7">
        <f>H67+H82+H72</f>
        <v>16295692.030000001</v>
      </c>
    </row>
    <row r="67" spans="1:8" ht="13.5">
      <c r="A67" s="8" t="s">
        <v>141</v>
      </c>
      <c r="B67" s="24" t="s">
        <v>94</v>
      </c>
      <c r="C67" s="24" t="s">
        <v>101</v>
      </c>
      <c r="D67" s="24" t="s">
        <v>104</v>
      </c>
      <c r="E67" s="24"/>
      <c r="F67" s="24"/>
      <c r="G67" s="7">
        <f t="shared" ref="G67:H68" si="8">G68</f>
        <v>3211000</v>
      </c>
      <c r="H67" s="7">
        <f t="shared" si="8"/>
        <v>3306800</v>
      </c>
    </row>
    <row r="68" spans="1:8" ht="13.5">
      <c r="A68" s="8" t="s">
        <v>5</v>
      </c>
      <c r="B68" s="24" t="s">
        <v>94</v>
      </c>
      <c r="C68" s="24" t="s">
        <v>101</v>
      </c>
      <c r="D68" s="24" t="s">
        <v>104</v>
      </c>
      <c r="E68" s="24" t="s">
        <v>6</v>
      </c>
      <c r="F68" s="24"/>
      <c r="G68" s="7">
        <f t="shared" si="8"/>
        <v>3211000</v>
      </c>
      <c r="H68" s="7">
        <f t="shared" si="8"/>
        <v>3306800</v>
      </c>
    </row>
    <row r="69" spans="1:8" ht="50.25" customHeight="1">
      <c r="A69" s="9" t="s">
        <v>42</v>
      </c>
      <c r="B69" s="24" t="s">
        <v>94</v>
      </c>
      <c r="C69" s="24" t="s">
        <v>101</v>
      </c>
      <c r="D69" s="24" t="s">
        <v>104</v>
      </c>
      <c r="E69" s="24" t="s">
        <v>205</v>
      </c>
      <c r="F69" s="24"/>
      <c r="G69" s="7">
        <f>G70+G71</f>
        <v>3211000</v>
      </c>
      <c r="H69" s="7">
        <f>H70+H71</f>
        <v>3306800</v>
      </c>
    </row>
    <row r="70" spans="1:8" ht="37.5" customHeight="1">
      <c r="A70" s="8" t="s">
        <v>154</v>
      </c>
      <c r="B70" s="24" t="s">
        <v>94</v>
      </c>
      <c r="C70" s="24" t="s">
        <v>101</v>
      </c>
      <c r="D70" s="24" t="s">
        <v>104</v>
      </c>
      <c r="E70" s="24" t="s">
        <v>205</v>
      </c>
      <c r="F70" s="24" t="s">
        <v>152</v>
      </c>
      <c r="G70" s="7">
        <v>2494955.94</v>
      </c>
      <c r="H70" s="7">
        <v>2494955.94</v>
      </c>
    </row>
    <row r="71" spans="1:8" ht="21" customHeight="1">
      <c r="A71" s="8" t="s">
        <v>155</v>
      </c>
      <c r="B71" s="24" t="s">
        <v>94</v>
      </c>
      <c r="C71" s="24" t="s">
        <v>101</v>
      </c>
      <c r="D71" s="24" t="s">
        <v>104</v>
      </c>
      <c r="E71" s="24" t="s">
        <v>205</v>
      </c>
      <c r="F71" s="24" t="s">
        <v>153</v>
      </c>
      <c r="G71" s="7">
        <v>716044.06</v>
      </c>
      <c r="H71" s="7">
        <v>811844.06</v>
      </c>
    </row>
    <row r="72" spans="1:8" ht="25.5">
      <c r="A72" s="10" t="s">
        <v>111</v>
      </c>
      <c r="B72" s="24" t="s">
        <v>94</v>
      </c>
      <c r="C72" s="24" t="s">
        <v>101</v>
      </c>
      <c r="D72" s="24" t="s">
        <v>108</v>
      </c>
      <c r="E72" s="24"/>
      <c r="F72" s="24"/>
      <c r="G72" s="7">
        <f>G73</f>
        <v>12630992.030000001</v>
      </c>
      <c r="H72" s="7">
        <f>H73</f>
        <v>12630992.030000001</v>
      </c>
    </row>
    <row r="73" spans="1:8" ht="38.25">
      <c r="A73" s="8" t="s">
        <v>278</v>
      </c>
      <c r="B73" s="24" t="s">
        <v>94</v>
      </c>
      <c r="C73" s="24" t="s">
        <v>101</v>
      </c>
      <c r="D73" s="24" t="s">
        <v>108</v>
      </c>
      <c r="E73" s="24" t="s">
        <v>30</v>
      </c>
      <c r="F73" s="24"/>
      <c r="G73" s="7">
        <f>G74+G78+G80</f>
        <v>12630992.030000001</v>
      </c>
      <c r="H73" s="7">
        <f>H74+H78+H80</f>
        <v>12630992.030000001</v>
      </c>
    </row>
    <row r="74" spans="1:8" ht="13.5">
      <c r="A74" s="18" t="s">
        <v>196</v>
      </c>
      <c r="B74" s="24" t="s">
        <v>94</v>
      </c>
      <c r="C74" s="24" t="s">
        <v>101</v>
      </c>
      <c r="D74" s="24" t="s">
        <v>108</v>
      </c>
      <c r="E74" s="24" t="s">
        <v>206</v>
      </c>
      <c r="F74" s="24"/>
      <c r="G74" s="7">
        <f>SUM(G75:G77)</f>
        <v>12006475.030000001</v>
      </c>
      <c r="H74" s="7">
        <f>SUM(H75:H77)</f>
        <v>12006475.030000001</v>
      </c>
    </row>
    <row r="75" spans="1:8" ht="42" customHeight="1">
      <c r="A75" s="8" t="s">
        <v>154</v>
      </c>
      <c r="B75" s="24" t="s">
        <v>94</v>
      </c>
      <c r="C75" s="24" t="s">
        <v>101</v>
      </c>
      <c r="D75" s="24" t="s">
        <v>108</v>
      </c>
      <c r="E75" s="24" t="s">
        <v>206</v>
      </c>
      <c r="F75" s="24" t="s">
        <v>152</v>
      </c>
      <c r="G75" s="7">
        <v>10763080.050000001</v>
      </c>
      <c r="H75" s="7">
        <v>10763080.050000001</v>
      </c>
    </row>
    <row r="76" spans="1:8" ht="13.5">
      <c r="A76" s="8" t="s">
        <v>155</v>
      </c>
      <c r="B76" s="24" t="s">
        <v>94</v>
      </c>
      <c r="C76" s="24" t="s">
        <v>101</v>
      </c>
      <c r="D76" s="24" t="s">
        <v>108</v>
      </c>
      <c r="E76" s="24" t="s">
        <v>206</v>
      </c>
      <c r="F76" s="24" t="s">
        <v>153</v>
      </c>
      <c r="G76" s="7">
        <v>1238906.98</v>
      </c>
      <c r="H76" s="7">
        <v>1238906.98</v>
      </c>
    </row>
    <row r="77" spans="1:8" ht="13.5">
      <c r="A77" s="8" t="s">
        <v>157</v>
      </c>
      <c r="B77" s="24" t="s">
        <v>94</v>
      </c>
      <c r="C77" s="24" t="s">
        <v>101</v>
      </c>
      <c r="D77" s="24" t="s">
        <v>108</v>
      </c>
      <c r="E77" s="24" t="s">
        <v>206</v>
      </c>
      <c r="F77" s="24" t="s">
        <v>156</v>
      </c>
      <c r="G77" s="7">
        <v>4488</v>
      </c>
      <c r="H77" s="7">
        <v>4488</v>
      </c>
    </row>
    <row r="78" spans="1:8" ht="90.75" customHeight="1">
      <c r="A78" s="11" t="s">
        <v>266</v>
      </c>
      <c r="B78" s="24" t="s">
        <v>94</v>
      </c>
      <c r="C78" s="24" t="s">
        <v>101</v>
      </c>
      <c r="D78" s="24" t="s">
        <v>108</v>
      </c>
      <c r="E78" s="24" t="s">
        <v>328</v>
      </c>
      <c r="F78" s="24"/>
      <c r="G78" s="7">
        <f t="shared" ref="G78:H78" si="9">G79</f>
        <v>35900</v>
      </c>
      <c r="H78" s="7">
        <f t="shared" si="9"/>
        <v>35900</v>
      </c>
    </row>
    <row r="79" spans="1:8" ht="38.25" customHeight="1">
      <c r="A79" s="8" t="s">
        <v>154</v>
      </c>
      <c r="B79" s="24" t="s">
        <v>94</v>
      </c>
      <c r="C79" s="24" t="s">
        <v>101</v>
      </c>
      <c r="D79" s="24" t="s">
        <v>108</v>
      </c>
      <c r="E79" s="24" t="s">
        <v>328</v>
      </c>
      <c r="F79" s="24" t="s">
        <v>152</v>
      </c>
      <c r="G79" s="7">
        <v>35900</v>
      </c>
      <c r="H79" s="7">
        <v>35900</v>
      </c>
    </row>
    <row r="80" spans="1:8" ht="30" customHeight="1">
      <c r="A80" s="8" t="s">
        <v>299</v>
      </c>
      <c r="B80" s="24" t="s">
        <v>94</v>
      </c>
      <c r="C80" s="24" t="s">
        <v>101</v>
      </c>
      <c r="D80" s="24" t="s">
        <v>108</v>
      </c>
      <c r="E80" s="24" t="s">
        <v>298</v>
      </c>
      <c r="F80" s="24"/>
      <c r="G80" s="7">
        <f>G81</f>
        <v>588617</v>
      </c>
      <c r="H80" s="7">
        <f>H81</f>
        <v>588617</v>
      </c>
    </row>
    <row r="81" spans="1:8" ht="18.75" customHeight="1">
      <c r="A81" s="8" t="s">
        <v>155</v>
      </c>
      <c r="B81" s="24" t="s">
        <v>94</v>
      </c>
      <c r="C81" s="24" t="s">
        <v>101</v>
      </c>
      <c r="D81" s="24" t="s">
        <v>108</v>
      </c>
      <c r="E81" s="24" t="s">
        <v>298</v>
      </c>
      <c r="F81" s="24" t="s">
        <v>153</v>
      </c>
      <c r="G81" s="7">
        <v>588617</v>
      </c>
      <c r="H81" s="7">
        <v>588617</v>
      </c>
    </row>
    <row r="82" spans="1:8" ht="13.5">
      <c r="A82" s="8" t="s">
        <v>47</v>
      </c>
      <c r="B82" s="24" t="s">
        <v>94</v>
      </c>
      <c r="C82" s="24" t="s">
        <v>101</v>
      </c>
      <c r="D82" s="24" t="s">
        <v>48</v>
      </c>
      <c r="E82" s="24"/>
      <c r="F82" s="24"/>
      <c r="G82" s="7">
        <f>G86+G83</f>
        <v>2207900</v>
      </c>
      <c r="H82" s="7">
        <f>H86+H83</f>
        <v>357900</v>
      </c>
    </row>
    <row r="83" spans="1:8" ht="25.5">
      <c r="A83" s="8" t="s">
        <v>453</v>
      </c>
      <c r="B83" s="24" t="s">
        <v>94</v>
      </c>
      <c r="C83" s="24" t="s">
        <v>101</v>
      </c>
      <c r="D83" s="24" t="s">
        <v>48</v>
      </c>
      <c r="E83" s="24" t="s">
        <v>181</v>
      </c>
      <c r="F83" s="24"/>
      <c r="G83" s="7">
        <f>G84</f>
        <v>1850000</v>
      </c>
      <c r="H83" s="7">
        <f>H84</f>
        <v>0</v>
      </c>
    </row>
    <row r="84" spans="1:8" ht="13.5">
      <c r="A84" s="8" t="s">
        <v>184</v>
      </c>
      <c r="B84" s="24" t="s">
        <v>94</v>
      </c>
      <c r="C84" s="24" t="s">
        <v>101</v>
      </c>
      <c r="D84" s="24" t="s">
        <v>48</v>
      </c>
      <c r="E84" s="24" t="s">
        <v>207</v>
      </c>
      <c r="F84" s="24"/>
      <c r="G84" s="7">
        <f t="shared" ref="G84:H84" si="10">G85</f>
        <v>1850000</v>
      </c>
      <c r="H84" s="7">
        <f t="shared" si="10"/>
        <v>0</v>
      </c>
    </row>
    <row r="85" spans="1:8" ht="13.5">
      <c r="A85" s="8" t="s">
        <v>155</v>
      </c>
      <c r="B85" s="24" t="s">
        <v>94</v>
      </c>
      <c r="C85" s="24" t="s">
        <v>101</v>
      </c>
      <c r="D85" s="24" t="s">
        <v>48</v>
      </c>
      <c r="E85" s="24" t="s">
        <v>207</v>
      </c>
      <c r="F85" s="24" t="s">
        <v>153</v>
      </c>
      <c r="G85" s="7">
        <v>1850000</v>
      </c>
      <c r="H85" s="7">
        <v>0</v>
      </c>
    </row>
    <row r="86" spans="1:8" ht="16.5" customHeight="1">
      <c r="A86" s="8" t="s">
        <v>454</v>
      </c>
      <c r="B86" s="24" t="s">
        <v>94</v>
      </c>
      <c r="C86" s="24" t="s">
        <v>101</v>
      </c>
      <c r="D86" s="24" t="s">
        <v>48</v>
      </c>
      <c r="E86" s="24" t="s">
        <v>51</v>
      </c>
      <c r="F86" s="24"/>
      <c r="G86" s="7">
        <f>G87</f>
        <v>357900</v>
      </c>
      <c r="H86" s="7">
        <f>H87</f>
        <v>357900</v>
      </c>
    </row>
    <row r="87" spans="1:8" ht="16.5" customHeight="1">
      <c r="A87" s="8" t="s">
        <v>49</v>
      </c>
      <c r="B87" s="24" t="s">
        <v>94</v>
      </c>
      <c r="C87" s="24" t="s">
        <v>101</v>
      </c>
      <c r="D87" s="24" t="s">
        <v>48</v>
      </c>
      <c r="E87" s="24" t="s">
        <v>209</v>
      </c>
      <c r="F87" s="24"/>
      <c r="G87" s="7">
        <f>G89+G88</f>
        <v>357900</v>
      </c>
      <c r="H87" s="7">
        <f>H89+H88</f>
        <v>357900</v>
      </c>
    </row>
    <row r="88" spans="1:8" ht="41.25" customHeight="1">
      <c r="A88" s="8" t="s">
        <v>154</v>
      </c>
      <c r="B88" s="24" t="s">
        <v>94</v>
      </c>
      <c r="C88" s="24" t="s">
        <v>101</v>
      </c>
      <c r="D88" s="24" t="s">
        <v>48</v>
      </c>
      <c r="E88" s="24" t="s">
        <v>209</v>
      </c>
      <c r="F88" s="24" t="s">
        <v>152</v>
      </c>
      <c r="G88" s="7">
        <v>270400</v>
      </c>
      <c r="H88" s="7">
        <v>270400</v>
      </c>
    </row>
    <row r="89" spans="1:8" ht="13.5">
      <c r="A89" s="8" t="s">
        <v>155</v>
      </c>
      <c r="B89" s="24" t="s">
        <v>94</v>
      </c>
      <c r="C89" s="24" t="s">
        <v>101</v>
      </c>
      <c r="D89" s="24" t="s">
        <v>48</v>
      </c>
      <c r="E89" s="24" t="s">
        <v>209</v>
      </c>
      <c r="F89" s="24" t="s">
        <v>153</v>
      </c>
      <c r="G89" s="7">
        <v>87500</v>
      </c>
      <c r="H89" s="7">
        <v>87500</v>
      </c>
    </row>
    <row r="90" spans="1:8" ht="13.5">
      <c r="A90" s="18" t="s">
        <v>138</v>
      </c>
      <c r="B90" s="24" t="s">
        <v>94</v>
      </c>
      <c r="C90" s="24" t="s">
        <v>104</v>
      </c>
      <c r="D90" s="24"/>
      <c r="E90" s="24"/>
      <c r="F90" s="24"/>
      <c r="G90" s="7">
        <f>G91</f>
        <v>150000</v>
      </c>
      <c r="H90" s="7">
        <f>H91</f>
        <v>150000</v>
      </c>
    </row>
    <row r="91" spans="1:8" ht="13.5">
      <c r="A91" s="10" t="s">
        <v>145</v>
      </c>
      <c r="B91" s="24" t="s">
        <v>94</v>
      </c>
      <c r="C91" s="24" t="s">
        <v>104</v>
      </c>
      <c r="D91" s="24" t="s">
        <v>115</v>
      </c>
      <c r="E91" s="24"/>
      <c r="F91" s="24"/>
      <c r="G91" s="7">
        <f t="shared" ref="G91:H91" si="11">G95+G92</f>
        <v>150000</v>
      </c>
      <c r="H91" s="7">
        <f t="shared" si="11"/>
        <v>150000</v>
      </c>
    </row>
    <row r="92" spans="1:8" ht="25.5">
      <c r="A92" s="10" t="s">
        <v>455</v>
      </c>
      <c r="B92" s="24" t="s">
        <v>94</v>
      </c>
      <c r="C92" s="24" t="s">
        <v>104</v>
      </c>
      <c r="D92" s="24" t="s">
        <v>115</v>
      </c>
      <c r="E92" s="24" t="s">
        <v>54</v>
      </c>
      <c r="F92" s="24"/>
      <c r="G92" s="7">
        <f t="shared" ref="G92:H93" si="12">G93</f>
        <v>120000</v>
      </c>
      <c r="H92" s="7">
        <f t="shared" si="12"/>
        <v>120000</v>
      </c>
    </row>
    <row r="93" spans="1:8" ht="26.25" customHeight="1">
      <c r="A93" s="10" t="s">
        <v>260</v>
      </c>
      <c r="B93" s="24" t="s">
        <v>94</v>
      </c>
      <c r="C93" s="24" t="s">
        <v>104</v>
      </c>
      <c r="D93" s="24" t="s">
        <v>115</v>
      </c>
      <c r="E93" s="24" t="s">
        <v>259</v>
      </c>
      <c r="F93" s="24"/>
      <c r="G93" s="7">
        <f t="shared" si="12"/>
        <v>120000</v>
      </c>
      <c r="H93" s="7">
        <f t="shared" si="12"/>
        <v>120000</v>
      </c>
    </row>
    <row r="94" spans="1:8" ht="16.5" customHeight="1">
      <c r="A94" s="19" t="s">
        <v>1</v>
      </c>
      <c r="B94" s="24" t="s">
        <v>94</v>
      </c>
      <c r="C94" s="24" t="s">
        <v>104</v>
      </c>
      <c r="D94" s="24" t="s">
        <v>115</v>
      </c>
      <c r="E94" s="24" t="s">
        <v>259</v>
      </c>
      <c r="F94" s="24" t="s">
        <v>2</v>
      </c>
      <c r="G94" s="7">
        <v>120000</v>
      </c>
      <c r="H94" s="7">
        <v>120000</v>
      </c>
    </row>
    <row r="95" spans="1:8" ht="29.25" customHeight="1">
      <c r="A95" s="19" t="s">
        <v>195</v>
      </c>
      <c r="B95" s="24" t="s">
        <v>94</v>
      </c>
      <c r="C95" s="24" t="s">
        <v>104</v>
      </c>
      <c r="D95" s="24" t="s">
        <v>115</v>
      </c>
      <c r="E95" s="24" t="s">
        <v>176</v>
      </c>
      <c r="F95" s="24"/>
      <c r="G95" s="7">
        <f>G96</f>
        <v>30000</v>
      </c>
      <c r="H95" s="7">
        <f>H96</f>
        <v>30000</v>
      </c>
    </row>
    <row r="96" spans="1:8" ht="25.5">
      <c r="A96" s="19" t="s">
        <v>179</v>
      </c>
      <c r="B96" s="24" t="s">
        <v>94</v>
      </c>
      <c r="C96" s="24" t="s">
        <v>104</v>
      </c>
      <c r="D96" s="24" t="s">
        <v>115</v>
      </c>
      <c r="E96" s="24" t="s">
        <v>210</v>
      </c>
      <c r="F96" s="24"/>
      <c r="G96" s="7">
        <f t="shared" ref="G96:H96" si="13">G97</f>
        <v>30000</v>
      </c>
      <c r="H96" s="7">
        <f t="shared" si="13"/>
        <v>30000</v>
      </c>
    </row>
    <row r="97" spans="1:8" ht="14.25" customHeight="1">
      <c r="A97" s="19" t="s">
        <v>1</v>
      </c>
      <c r="B97" s="24" t="s">
        <v>94</v>
      </c>
      <c r="C97" s="24" t="s">
        <v>104</v>
      </c>
      <c r="D97" s="24" t="s">
        <v>115</v>
      </c>
      <c r="E97" s="24" t="s">
        <v>210</v>
      </c>
      <c r="F97" s="24" t="s">
        <v>2</v>
      </c>
      <c r="G97" s="7">
        <v>30000</v>
      </c>
      <c r="H97" s="7">
        <v>30000</v>
      </c>
    </row>
    <row r="98" spans="1:8" ht="13.5">
      <c r="A98" s="17" t="s">
        <v>105</v>
      </c>
      <c r="B98" s="24" t="s">
        <v>94</v>
      </c>
      <c r="C98" s="24" t="s">
        <v>106</v>
      </c>
      <c r="D98" s="24"/>
      <c r="E98" s="24"/>
      <c r="F98" s="24"/>
      <c r="G98" s="7">
        <f>G99</f>
        <v>850000</v>
      </c>
      <c r="H98" s="7">
        <f>H99</f>
        <v>850000</v>
      </c>
    </row>
    <row r="99" spans="1:8" ht="13.5">
      <c r="A99" s="10" t="s">
        <v>118</v>
      </c>
      <c r="B99" s="24" t="s">
        <v>94</v>
      </c>
      <c r="C99" s="24" t="s">
        <v>106</v>
      </c>
      <c r="D99" s="24" t="s">
        <v>115</v>
      </c>
      <c r="E99" s="24"/>
      <c r="F99" s="24"/>
      <c r="G99" s="7">
        <f t="shared" ref="G99:H101" si="14">G100</f>
        <v>850000</v>
      </c>
      <c r="H99" s="7">
        <f t="shared" si="14"/>
        <v>850000</v>
      </c>
    </row>
    <row r="100" spans="1:8" ht="18" customHeight="1">
      <c r="A100" s="10" t="s">
        <v>456</v>
      </c>
      <c r="B100" s="24" t="s">
        <v>94</v>
      </c>
      <c r="C100" s="24" t="s">
        <v>106</v>
      </c>
      <c r="D100" s="24" t="s">
        <v>115</v>
      </c>
      <c r="E100" s="24" t="s">
        <v>24</v>
      </c>
      <c r="F100" s="24"/>
      <c r="G100" s="7">
        <f t="shared" si="14"/>
        <v>850000</v>
      </c>
      <c r="H100" s="7">
        <f t="shared" si="14"/>
        <v>850000</v>
      </c>
    </row>
    <row r="101" spans="1:8" ht="13.5">
      <c r="A101" s="10" t="s">
        <v>449</v>
      </c>
      <c r="B101" s="24" t="s">
        <v>94</v>
      </c>
      <c r="C101" s="24" t="s">
        <v>106</v>
      </c>
      <c r="D101" s="24" t="s">
        <v>115</v>
      </c>
      <c r="E101" s="24" t="s">
        <v>211</v>
      </c>
      <c r="F101" s="24"/>
      <c r="G101" s="7">
        <f t="shared" si="14"/>
        <v>850000</v>
      </c>
      <c r="H101" s="7">
        <f t="shared" si="14"/>
        <v>850000</v>
      </c>
    </row>
    <row r="102" spans="1:8" ht="13.5">
      <c r="A102" s="8" t="s">
        <v>155</v>
      </c>
      <c r="B102" s="24" t="s">
        <v>94</v>
      </c>
      <c r="C102" s="24" t="s">
        <v>106</v>
      </c>
      <c r="D102" s="24" t="s">
        <v>115</v>
      </c>
      <c r="E102" s="24" t="s">
        <v>211</v>
      </c>
      <c r="F102" s="24" t="s">
        <v>153</v>
      </c>
      <c r="G102" s="7">
        <v>850000</v>
      </c>
      <c r="H102" s="7">
        <v>850000</v>
      </c>
    </row>
    <row r="103" spans="1:8" ht="13.5">
      <c r="A103" s="14" t="s">
        <v>142</v>
      </c>
      <c r="B103" s="24" t="s">
        <v>94</v>
      </c>
      <c r="C103" s="24" t="s">
        <v>107</v>
      </c>
      <c r="D103" s="24"/>
      <c r="E103" s="24"/>
      <c r="F103" s="24"/>
      <c r="G103" s="7">
        <f>G104</f>
        <v>900000</v>
      </c>
      <c r="H103" s="7">
        <f>H104</f>
        <v>900000</v>
      </c>
    </row>
    <row r="104" spans="1:8" ht="13.5">
      <c r="A104" s="10" t="s">
        <v>18</v>
      </c>
      <c r="B104" s="24" t="s">
        <v>94</v>
      </c>
      <c r="C104" s="24" t="s">
        <v>107</v>
      </c>
      <c r="D104" s="24" t="s">
        <v>107</v>
      </c>
      <c r="E104" s="24"/>
      <c r="F104" s="24"/>
      <c r="G104" s="7">
        <f t="shared" ref="G104:H107" si="15">G105</f>
        <v>900000</v>
      </c>
      <c r="H104" s="7">
        <f t="shared" si="15"/>
        <v>900000</v>
      </c>
    </row>
    <row r="105" spans="1:8" ht="13.5">
      <c r="A105" s="8" t="s">
        <v>457</v>
      </c>
      <c r="B105" s="24" t="s">
        <v>94</v>
      </c>
      <c r="C105" s="24" t="s">
        <v>107</v>
      </c>
      <c r="D105" s="24" t="s">
        <v>107</v>
      </c>
      <c r="E105" s="24" t="s">
        <v>16</v>
      </c>
      <c r="F105" s="24"/>
      <c r="G105" s="7">
        <f t="shared" si="15"/>
        <v>900000</v>
      </c>
      <c r="H105" s="7">
        <f t="shared" si="15"/>
        <v>900000</v>
      </c>
    </row>
    <row r="106" spans="1:8" ht="25.5">
      <c r="A106" s="10" t="s">
        <v>160</v>
      </c>
      <c r="B106" s="24" t="s">
        <v>94</v>
      </c>
      <c r="C106" s="24" t="s">
        <v>107</v>
      </c>
      <c r="D106" s="24" t="s">
        <v>107</v>
      </c>
      <c r="E106" s="24" t="s">
        <v>17</v>
      </c>
      <c r="F106" s="24"/>
      <c r="G106" s="7">
        <f>G107</f>
        <v>900000</v>
      </c>
      <c r="H106" s="7">
        <f>H107</f>
        <v>900000</v>
      </c>
    </row>
    <row r="107" spans="1:8" ht="13.5">
      <c r="A107" s="19" t="s">
        <v>178</v>
      </c>
      <c r="B107" s="24" t="s">
        <v>94</v>
      </c>
      <c r="C107" s="24" t="s">
        <v>107</v>
      </c>
      <c r="D107" s="24" t="s">
        <v>107</v>
      </c>
      <c r="E107" s="24" t="s">
        <v>212</v>
      </c>
      <c r="F107" s="24"/>
      <c r="G107" s="7">
        <f t="shared" si="15"/>
        <v>900000</v>
      </c>
      <c r="H107" s="7">
        <f t="shared" si="15"/>
        <v>900000</v>
      </c>
    </row>
    <row r="108" spans="1:8" ht="13.5">
      <c r="A108" s="10" t="s">
        <v>0</v>
      </c>
      <c r="B108" s="24" t="s">
        <v>94</v>
      </c>
      <c r="C108" s="24" t="s">
        <v>107</v>
      </c>
      <c r="D108" s="24" t="s">
        <v>107</v>
      </c>
      <c r="E108" s="24" t="s">
        <v>212</v>
      </c>
      <c r="F108" s="24" t="s">
        <v>158</v>
      </c>
      <c r="G108" s="7">
        <v>900000</v>
      </c>
      <c r="H108" s="7">
        <v>900000</v>
      </c>
    </row>
    <row r="109" spans="1:8" ht="13.5">
      <c r="A109" s="17" t="s">
        <v>109</v>
      </c>
      <c r="B109" s="24" t="s">
        <v>94</v>
      </c>
      <c r="C109" s="24" t="s">
        <v>108</v>
      </c>
      <c r="D109" s="24"/>
      <c r="E109" s="24"/>
      <c r="F109" s="24"/>
      <c r="G109" s="7">
        <f t="shared" ref="G109:H109" si="16">G110</f>
        <v>1332812</v>
      </c>
      <c r="H109" s="7">
        <f t="shared" si="16"/>
        <v>1332812</v>
      </c>
    </row>
    <row r="110" spans="1:8" ht="13.5">
      <c r="A110" s="10" t="s">
        <v>134</v>
      </c>
      <c r="B110" s="24" t="s">
        <v>94</v>
      </c>
      <c r="C110" s="24" t="s">
        <v>108</v>
      </c>
      <c r="D110" s="24" t="s">
        <v>106</v>
      </c>
      <c r="E110" s="24"/>
      <c r="F110" s="24"/>
      <c r="G110" s="7">
        <f>G111</f>
        <v>1332812</v>
      </c>
      <c r="H110" s="7">
        <f>H111</f>
        <v>1332812</v>
      </c>
    </row>
    <row r="111" spans="1:8" ht="25.5">
      <c r="A111" s="19" t="s">
        <v>458</v>
      </c>
      <c r="B111" s="24" t="s">
        <v>94</v>
      </c>
      <c r="C111" s="24" t="s">
        <v>108</v>
      </c>
      <c r="D111" s="24" t="s">
        <v>106</v>
      </c>
      <c r="E111" s="24" t="s">
        <v>54</v>
      </c>
      <c r="F111" s="24"/>
      <c r="G111" s="7">
        <f>G112+G114</f>
        <v>1332812</v>
      </c>
      <c r="H111" s="7">
        <f>H112+H114</f>
        <v>1332812</v>
      </c>
    </row>
    <row r="112" spans="1:8" ht="13.5">
      <c r="A112" s="10" t="s">
        <v>44</v>
      </c>
      <c r="B112" s="24" t="s">
        <v>94</v>
      </c>
      <c r="C112" s="24" t="s">
        <v>108</v>
      </c>
      <c r="D112" s="24" t="s">
        <v>106</v>
      </c>
      <c r="E112" s="24" t="s">
        <v>226</v>
      </c>
      <c r="F112" s="24"/>
      <c r="G112" s="7">
        <f>G113</f>
        <v>1182812</v>
      </c>
      <c r="H112" s="7">
        <f>H113</f>
        <v>1182812</v>
      </c>
    </row>
    <row r="113" spans="1:8" ht="17.25" customHeight="1">
      <c r="A113" s="19" t="s">
        <v>1</v>
      </c>
      <c r="B113" s="24" t="s">
        <v>94</v>
      </c>
      <c r="C113" s="24" t="s">
        <v>108</v>
      </c>
      <c r="D113" s="24" t="s">
        <v>106</v>
      </c>
      <c r="E113" s="24" t="s">
        <v>226</v>
      </c>
      <c r="F113" s="24" t="s">
        <v>2</v>
      </c>
      <c r="G113" s="7">
        <v>1182812</v>
      </c>
      <c r="H113" s="7">
        <v>1182812</v>
      </c>
    </row>
    <row r="114" spans="1:8" ht="25.5">
      <c r="A114" s="10" t="s">
        <v>56</v>
      </c>
      <c r="B114" s="24" t="s">
        <v>94</v>
      </c>
      <c r="C114" s="24" t="s">
        <v>108</v>
      </c>
      <c r="D114" s="24" t="s">
        <v>106</v>
      </c>
      <c r="E114" s="24" t="s">
        <v>227</v>
      </c>
      <c r="F114" s="24"/>
      <c r="G114" s="7">
        <f>G115</f>
        <v>150000</v>
      </c>
      <c r="H114" s="7">
        <f>H115</f>
        <v>150000</v>
      </c>
    </row>
    <row r="115" spans="1:8" ht="16.5" customHeight="1">
      <c r="A115" s="19" t="s">
        <v>1</v>
      </c>
      <c r="B115" s="24" t="s">
        <v>94</v>
      </c>
      <c r="C115" s="24" t="s">
        <v>108</v>
      </c>
      <c r="D115" s="24" t="s">
        <v>106</v>
      </c>
      <c r="E115" s="24" t="s">
        <v>227</v>
      </c>
      <c r="F115" s="24" t="s">
        <v>2</v>
      </c>
      <c r="G115" s="7">
        <v>150000</v>
      </c>
      <c r="H115" s="7">
        <v>150000</v>
      </c>
    </row>
    <row r="116" spans="1:8" ht="16.5" customHeight="1">
      <c r="A116" s="19" t="s">
        <v>285</v>
      </c>
      <c r="B116" s="24" t="s">
        <v>94</v>
      </c>
      <c r="C116" s="24" t="s">
        <v>136</v>
      </c>
      <c r="D116" s="24"/>
      <c r="E116" s="24"/>
      <c r="F116" s="24"/>
      <c r="G116" s="7">
        <f t="shared" ref="G116:H119" si="17">G117</f>
        <v>200000</v>
      </c>
      <c r="H116" s="7">
        <f t="shared" si="17"/>
        <v>200000</v>
      </c>
    </row>
    <row r="117" spans="1:8" ht="16.5" customHeight="1">
      <c r="A117" s="19" t="s">
        <v>286</v>
      </c>
      <c r="B117" s="24" t="s">
        <v>94</v>
      </c>
      <c r="C117" s="24" t="s">
        <v>136</v>
      </c>
      <c r="D117" s="24" t="s">
        <v>102</v>
      </c>
      <c r="E117" s="24"/>
      <c r="F117" s="24"/>
      <c r="G117" s="7">
        <f t="shared" si="17"/>
        <v>200000</v>
      </c>
      <c r="H117" s="7">
        <f t="shared" si="17"/>
        <v>200000</v>
      </c>
    </row>
    <row r="118" spans="1:8" ht="16.5" customHeight="1">
      <c r="A118" s="19" t="s">
        <v>5</v>
      </c>
      <c r="B118" s="24" t="s">
        <v>94</v>
      </c>
      <c r="C118" s="24" t="s">
        <v>136</v>
      </c>
      <c r="D118" s="24" t="s">
        <v>102</v>
      </c>
      <c r="E118" s="24" t="s">
        <v>6</v>
      </c>
      <c r="F118" s="24"/>
      <c r="G118" s="7">
        <f t="shared" si="17"/>
        <v>200000</v>
      </c>
      <c r="H118" s="7">
        <f t="shared" si="17"/>
        <v>200000</v>
      </c>
    </row>
    <row r="119" spans="1:8" ht="27.75" customHeight="1">
      <c r="A119" s="19" t="s">
        <v>287</v>
      </c>
      <c r="B119" s="24" t="s">
        <v>94</v>
      </c>
      <c r="C119" s="24" t="s">
        <v>136</v>
      </c>
      <c r="D119" s="24" t="s">
        <v>102</v>
      </c>
      <c r="E119" s="24" t="s">
        <v>284</v>
      </c>
      <c r="F119" s="24"/>
      <c r="G119" s="7">
        <f t="shared" si="17"/>
        <v>200000</v>
      </c>
      <c r="H119" s="7">
        <f t="shared" si="17"/>
        <v>200000</v>
      </c>
    </row>
    <row r="120" spans="1:8" ht="16.5" customHeight="1">
      <c r="A120" s="19" t="s">
        <v>1</v>
      </c>
      <c r="B120" s="24" t="s">
        <v>94</v>
      </c>
      <c r="C120" s="24" t="s">
        <v>136</v>
      </c>
      <c r="D120" s="24" t="s">
        <v>102</v>
      </c>
      <c r="E120" s="24" t="s">
        <v>284</v>
      </c>
      <c r="F120" s="24" t="s">
        <v>2</v>
      </c>
      <c r="G120" s="7">
        <v>200000</v>
      </c>
      <c r="H120" s="7">
        <v>200000</v>
      </c>
    </row>
    <row r="121" spans="1:8">
      <c r="A121" s="42" t="s">
        <v>442</v>
      </c>
      <c r="B121" s="32" t="s">
        <v>443</v>
      </c>
      <c r="C121" s="32"/>
      <c r="D121" s="32"/>
      <c r="E121" s="32"/>
      <c r="F121" s="32"/>
      <c r="G121" s="40">
        <f t="shared" ref="G121:H122" si="18">G122</f>
        <v>3450382</v>
      </c>
      <c r="H121" s="40">
        <f t="shared" si="18"/>
        <v>3450382</v>
      </c>
    </row>
    <row r="122" spans="1:8" ht="13.5">
      <c r="A122" s="17" t="s">
        <v>90</v>
      </c>
      <c r="B122" s="24" t="s">
        <v>443</v>
      </c>
      <c r="C122" s="24" t="s">
        <v>91</v>
      </c>
      <c r="D122" s="24"/>
      <c r="E122" s="24"/>
      <c r="F122" s="24"/>
      <c r="G122" s="7">
        <f t="shared" si="18"/>
        <v>3450382</v>
      </c>
      <c r="H122" s="7">
        <f t="shared" si="18"/>
        <v>3450382</v>
      </c>
    </row>
    <row r="123" spans="1:8" ht="25.5">
      <c r="A123" s="10" t="s">
        <v>112</v>
      </c>
      <c r="B123" s="24" t="s">
        <v>443</v>
      </c>
      <c r="C123" s="24" t="s">
        <v>91</v>
      </c>
      <c r="D123" s="24" t="s">
        <v>106</v>
      </c>
      <c r="E123" s="24"/>
      <c r="F123" s="24"/>
      <c r="G123" s="7">
        <f>G129+G124</f>
        <v>3450382</v>
      </c>
      <c r="H123" s="7">
        <f>H129+H124</f>
        <v>3450382</v>
      </c>
    </row>
    <row r="124" spans="1:8" ht="13.5">
      <c r="A124" s="8" t="s">
        <v>183</v>
      </c>
      <c r="B124" s="24" t="s">
        <v>443</v>
      </c>
      <c r="C124" s="24" t="s">
        <v>91</v>
      </c>
      <c r="D124" s="24" t="s">
        <v>106</v>
      </c>
      <c r="E124" s="24" t="s">
        <v>182</v>
      </c>
      <c r="F124" s="24"/>
      <c r="G124" s="7">
        <f>G125+G127</f>
        <v>26850</v>
      </c>
      <c r="H124" s="7">
        <f>H125+H127</f>
        <v>26850</v>
      </c>
    </row>
    <row r="125" spans="1:8" ht="13.5">
      <c r="A125" s="8" t="s">
        <v>185</v>
      </c>
      <c r="B125" s="24" t="s">
        <v>443</v>
      </c>
      <c r="C125" s="24" t="s">
        <v>91</v>
      </c>
      <c r="D125" s="24" t="s">
        <v>106</v>
      </c>
      <c r="E125" s="24" t="s">
        <v>198</v>
      </c>
      <c r="F125" s="24"/>
      <c r="G125" s="7">
        <f t="shared" ref="G125:H125" si="19">G126</f>
        <v>21500</v>
      </c>
      <c r="H125" s="7">
        <f t="shared" si="19"/>
        <v>21500</v>
      </c>
    </row>
    <row r="126" spans="1:8" ht="13.5">
      <c r="A126" s="8" t="s">
        <v>155</v>
      </c>
      <c r="B126" s="24" t="s">
        <v>443</v>
      </c>
      <c r="C126" s="24" t="s">
        <v>91</v>
      </c>
      <c r="D126" s="24" t="s">
        <v>106</v>
      </c>
      <c r="E126" s="24" t="s">
        <v>198</v>
      </c>
      <c r="F126" s="24" t="s">
        <v>153</v>
      </c>
      <c r="G126" s="7">
        <v>21500</v>
      </c>
      <c r="H126" s="7">
        <v>21500</v>
      </c>
    </row>
    <row r="127" spans="1:8" ht="13.5">
      <c r="A127" s="8" t="s">
        <v>191</v>
      </c>
      <c r="B127" s="24" t="s">
        <v>443</v>
      </c>
      <c r="C127" s="24" t="s">
        <v>91</v>
      </c>
      <c r="D127" s="24" t="s">
        <v>106</v>
      </c>
      <c r="E127" s="24" t="s">
        <v>199</v>
      </c>
      <c r="F127" s="24"/>
      <c r="G127" s="7">
        <f t="shared" ref="G127:H127" si="20">G128</f>
        <v>5350</v>
      </c>
      <c r="H127" s="7">
        <f t="shared" si="20"/>
        <v>5350</v>
      </c>
    </row>
    <row r="128" spans="1:8" ht="13.5">
      <c r="A128" s="8" t="s">
        <v>155</v>
      </c>
      <c r="B128" s="24" t="s">
        <v>443</v>
      </c>
      <c r="C128" s="24" t="s">
        <v>91</v>
      </c>
      <c r="D128" s="24" t="s">
        <v>106</v>
      </c>
      <c r="E128" s="24" t="s">
        <v>199</v>
      </c>
      <c r="F128" s="24" t="s">
        <v>153</v>
      </c>
      <c r="G128" s="7">
        <v>5350</v>
      </c>
      <c r="H128" s="7">
        <v>5350</v>
      </c>
    </row>
    <row r="129" spans="1:8" ht="13.5">
      <c r="A129" s="8" t="s">
        <v>5</v>
      </c>
      <c r="B129" s="24" t="s">
        <v>443</v>
      </c>
      <c r="C129" s="24" t="s">
        <v>91</v>
      </c>
      <c r="D129" s="24" t="s">
        <v>106</v>
      </c>
      <c r="E129" s="24" t="s">
        <v>6</v>
      </c>
      <c r="F129" s="24"/>
      <c r="G129" s="7">
        <f>G130+G134</f>
        <v>3423532</v>
      </c>
      <c r="H129" s="7">
        <f>H130+H134</f>
        <v>3423532</v>
      </c>
    </row>
    <row r="130" spans="1:8" ht="25.5">
      <c r="A130" s="8" t="s">
        <v>103</v>
      </c>
      <c r="B130" s="24" t="s">
        <v>443</v>
      </c>
      <c r="C130" s="24" t="s">
        <v>91</v>
      </c>
      <c r="D130" s="24" t="s">
        <v>106</v>
      </c>
      <c r="E130" s="24" t="s">
        <v>200</v>
      </c>
      <c r="F130" s="24"/>
      <c r="G130" s="7">
        <f>SUM(G131:G133)</f>
        <v>2110549</v>
      </c>
      <c r="H130" s="7">
        <f>SUM(H131:H133)</f>
        <v>2110549</v>
      </c>
    </row>
    <row r="131" spans="1:8" ht="36.75" customHeight="1">
      <c r="A131" s="8" t="s">
        <v>154</v>
      </c>
      <c r="B131" s="24" t="s">
        <v>443</v>
      </c>
      <c r="C131" s="24" t="s">
        <v>91</v>
      </c>
      <c r="D131" s="24" t="s">
        <v>106</v>
      </c>
      <c r="E131" s="24" t="s">
        <v>200</v>
      </c>
      <c r="F131" s="24" t="s">
        <v>152</v>
      </c>
      <c r="G131" s="7">
        <v>2028399</v>
      </c>
      <c r="H131" s="7">
        <v>2028399</v>
      </c>
    </row>
    <row r="132" spans="1:8" ht="13.5">
      <c r="A132" s="8" t="s">
        <v>155</v>
      </c>
      <c r="B132" s="24" t="s">
        <v>443</v>
      </c>
      <c r="C132" s="24" t="s">
        <v>91</v>
      </c>
      <c r="D132" s="24" t="s">
        <v>106</v>
      </c>
      <c r="E132" s="24" t="s">
        <v>200</v>
      </c>
      <c r="F132" s="24" t="s">
        <v>153</v>
      </c>
      <c r="G132" s="7">
        <v>72150</v>
      </c>
      <c r="H132" s="7">
        <v>72150</v>
      </c>
    </row>
    <row r="133" spans="1:8" ht="13.5">
      <c r="A133" s="8" t="s">
        <v>157</v>
      </c>
      <c r="B133" s="24" t="s">
        <v>443</v>
      </c>
      <c r="C133" s="24" t="s">
        <v>91</v>
      </c>
      <c r="D133" s="24" t="s">
        <v>106</v>
      </c>
      <c r="E133" s="24" t="s">
        <v>200</v>
      </c>
      <c r="F133" s="24" t="s">
        <v>156</v>
      </c>
      <c r="G133" s="7">
        <v>10000</v>
      </c>
      <c r="H133" s="7">
        <v>10000</v>
      </c>
    </row>
    <row r="134" spans="1:8" ht="13.5">
      <c r="A134" s="10" t="s">
        <v>444</v>
      </c>
      <c r="B134" s="24" t="s">
        <v>445</v>
      </c>
      <c r="C134" s="24" t="s">
        <v>91</v>
      </c>
      <c r="D134" s="24" t="s">
        <v>106</v>
      </c>
      <c r="E134" s="24" t="s">
        <v>446</v>
      </c>
      <c r="F134" s="24"/>
      <c r="G134" s="7">
        <f>G135</f>
        <v>1312983</v>
      </c>
      <c r="H134" s="7">
        <f>H135</f>
        <v>1312983</v>
      </c>
    </row>
    <row r="135" spans="1:8" ht="27" customHeight="1">
      <c r="A135" s="8" t="s">
        <v>154</v>
      </c>
      <c r="B135" s="24" t="s">
        <v>443</v>
      </c>
      <c r="C135" s="24" t="s">
        <v>91</v>
      </c>
      <c r="D135" s="24" t="s">
        <v>106</v>
      </c>
      <c r="E135" s="24" t="s">
        <v>446</v>
      </c>
      <c r="F135" s="24" t="s">
        <v>152</v>
      </c>
      <c r="G135" s="7">
        <v>1312983</v>
      </c>
      <c r="H135" s="7">
        <v>1312983</v>
      </c>
    </row>
    <row r="136" spans="1:8" ht="27" customHeight="1">
      <c r="A136" s="42" t="s">
        <v>148</v>
      </c>
      <c r="B136" s="43" t="s">
        <v>113</v>
      </c>
      <c r="C136" s="43"/>
      <c r="D136" s="43"/>
      <c r="E136" s="43"/>
      <c r="F136" s="43"/>
      <c r="G136" s="40">
        <f>G137+G141+G162</f>
        <v>680221108.74000001</v>
      </c>
      <c r="H136" s="40">
        <f>H137+H141+H162</f>
        <v>214659949.69</v>
      </c>
    </row>
    <row r="137" spans="1:8" ht="14.25" customHeight="1">
      <c r="A137" s="8" t="s">
        <v>110</v>
      </c>
      <c r="B137" s="1" t="s">
        <v>113</v>
      </c>
      <c r="C137" s="1" t="s">
        <v>101</v>
      </c>
      <c r="D137" s="1"/>
      <c r="E137" s="1"/>
      <c r="F137" s="1"/>
      <c r="G137" s="7">
        <f t="shared" ref="G137:H139" si="21">G138</f>
        <v>100000</v>
      </c>
      <c r="H137" s="7">
        <f t="shared" si="21"/>
        <v>100000</v>
      </c>
    </row>
    <row r="138" spans="1:8" ht="27" customHeight="1">
      <c r="A138" s="9" t="s">
        <v>459</v>
      </c>
      <c r="B138" s="1" t="s">
        <v>113</v>
      </c>
      <c r="C138" s="1" t="s">
        <v>101</v>
      </c>
      <c r="D138" s="1" t="s">
        <v>48</v>
      </c>
      <c r="E138" s="1" t="s">
        <v>26</v>
      </c>
      <c r="F138" s="7"/>
      <c r="G138" s="7">
        <f t="shared" si="21"/>
        <v>100000</v>
      </c>
      <c r="H138" s="7">
        <f t="shared" si="21"/>
        <v>100000</v>
      </c>
    </row>
    <row r="139" spans="1:8" ht="14.25" customHeight="1">
      <c r="A139" s="8" t="s">
        <v>27</v>
      </c>
      <c r="B139" s="1" t="s">
        <v>113</v>
      </c>
      <c r="C139" s="1" t="s">
        <v>101</v>
      </c>
      <c r="D139" s="1" t="s">
        <v>48</v>
      </c>
      <c r="E139" s="1" t="s">
        <v>208</v>
      </c>
      <c r="F139" s="7"/>
      <c r="G139" s="7">
        <f t="shared" si="21"/>
        <v>100000</v>
      </c>
      <c r="H139" s="7">
        <f t="shared" si="21"/>
        <v>100000</v>
      </c>
    </row>
    <row r="140" spans="1:8" ht="15.75" customHeight="1">
      <c r="A140" s="8" t="s">
        <v>155</v>
      </c>
      <c r="B140" s="1" t="s">
        <v>113</v>
      </c>
      <c r="C140" s="1" t="s">
        <v>101</v>
      </c>
      <c r="D140" s="1" t="s">
        <v>48</v>
      </c>
      <c r="E140" s="1" t="s">
        <v>208</v>
      </c>
      <c r="F140" s="1">
        <v>200</v>
      </c>
      <c r="G140" s="7">
        <v>100000</v>
      </c>
      <c r="H140" s="7">
        <v>100000</v>
      </c>
    </row>
    <row r="141" spans="1:8" ht="14.25" customHeight="1">
      <c r="A141" s="18" t="s">
        <v>138</v>
      </c>
      <c r="B141" s="1" t="s">
        <v>113</v>
      </c>
      <c r="C141" s="1" t="s">
        <v>104</v>
      </c>
      <c r="D141" s="1"/>
      <c r="E141" s="1"/>
      <c r="F141" s="1"/>
      <c r="G141" s="7">
        <f>G146+G142</f>
        <v>62653331.740000002</v>
      </c>
      <c r="H141" s="7">
        <f>H146+H142</f>
        <v>62659590.740000002</v>
      </c>
    </row>
    <row r="142" spans="1:8" ht="12.75" customHeight="1">
      <c r="A142" s="10" t="s">
        <v>145</v>
      </c>
      <c r="B142" s="1" t="s">
        <v>113</v>
      </c>
      <c r="C142" s="1" t="s">
        <v>104</v>
      </c>
      <c r="D142" s="1" t="s">
        <v>115</v>
      </c>
      <c r="E142" s="1"/>
      <c r="F142" s="1"/>
      <c r="G142" s="7">
        <f t="shared" ref="G142:H144" si="22">G143</f>
        <v>0</v>
      </c>
      <c r="H142" s="7">
        <f t="shared" si="22"/>
        <v>0</v>
      </c>
    </row>
    <row r="143" spans="1:8" ht="15" customHeight="1">
      <c r="A143" s="10" t="s">
        <v>460</v>
      </c>
      <c r="B143" s="1" t="s">
        <v>113</v>
      </c>
      <c r="C143" s="1" t="s">
        <v>104</v>
      </c>
      <c r="D143" s="1" t="s">
        <v>115</v>
      </c>
      <c r="E143" s="1" t="s">
        <v>23</v>
      </c>
      <c r="F143" s="1"/>
      <c r="G143" s="7">
        <f t="shared" si="22"/>
        <v>0</v>
      </c>
      <c r="H143" s="7">
        <f t="shared" si="22"/>
        <v>0</v>
      </c>
    </row>
    <row r="144" spans="1:8" ht="27" customHeight="1">
      <c r="A144" s="8" t="s">
        <v>194</v>
      </c>
      <c r="B144" s="1" t="s">
        <v>113</v>
      </c>
      <c r="C144" s="1" t="s">
        <v>104</v>
      </c>
      <c r="D144" s="1" t="s">
        <v>115</v>
      </c>
      <c r="E144" s="1" t="s">
        <v>329</v>
      </c>
      <c r="F144" s="1"/>
      <c r="G144" s="7">
        <f t="shared" si="22"/>
        <v>0</v>
      </c>
      <c r="H144" s="7">
        <f t="shared" si="22"/>
        <v>0</v>
      </c>
    </row>
    <row r="145" spans="1:8" ht="14.25" customHeight="1">
      <c r="A145" s="8" t="s">
        <v>155</v>
      </c>
      <c r="B145" s="1" t="s">
        <v>113</v>
      </c>
      <c r="C145" s="1" t="s">
        <v>104</v>
      </c>
      <c r="D145" s="1" t="s">
        <v>115</v>
      </c>
      <c r="E145" s="1" t="s">
        <v>329</v>
      </c>
      <c r="F145" s="1" t="s">
        <v>153</v>
      </c>
      <c r="G145" s="7">
        <v>0</v>
      </c>
      <c r="H145" s="7">
        <v>0</v>
      </c>
    </row>
    <row r="146" spans="1:8" ht="13.5" customHeight="1">
      <c r="A146" s="10" t="s">
        <v>149</v>
      </c>
      <c r="B146" s="1" t="s">
        <v>113</v>
      </c>
      <c r="C146" s="1" t="s">
        <v>104</v>
      </c>
      <c r="D146" s="1" t="s">
        <v>107</v>
      </c>
      <c r="E146" s="1"/>
      <c r="F146" s="1"/>
      <c r="G146" s="7">
        <f>G147</f>
        <v>62653331.740000002</v>
      </c>
      <c r="H146" s="7">
        <f>H147</f>
        <v>62659590.740000002</v>
      </c>
    </row>
    <row r="147" spans="1:8" ht="27" customHeight="1">
      <c r="A147" s="10" t="s">
        <v>171</v>
      </c>
      <c r="B147" s="1" t="s">
        <v>113</v>
      </c>
      <c r="C147" s="1" t="s">
        <v>104</v>
      </c>
      <c r="D147" s="1" t="s">
        <v>107</v>
      </c>
      <c r="E147" s="1" t="s">
        <v>22</v>
      </c>
      <c r="F147" s="1"/>
      <c r="G147" s="7">
        <f>G160+G148+G150+G152+G154+G156+G158</f>
        <v>62653331.740000002</v>
      </c>
      <c r="H147" s="7">
        <f>H160+H148+H150+H152+H154+H156+H158</f>
        <v>62659590.740000002</v>
      </c>
    </row>
    <row r="148" spans="1:8" ht="15.75" customHeight="1">
      <c r="A148" s="12" t="s">
        <v>506</v>
      </c>
      <c r="B148" s="1" t="s">
        <v>113</v>
      </c>
      <c r="C148" s="1" t="s">
        <v>104</v>
      </c>
      <c r="D148" s="1" t="s">
        <v>107</v>
      </c>
      <c r="E148" s="1" t="s">
        <v>229</v>
      </c>
      <c r="F148" s="1"/>
      <c r="G148" s="7">
        <f>G149</f>
        <v>16400700</v>
      </c>
      <c r="H148" s="7">
        <f>H149</f>
        <v>16400700</v>
      </c>
    </row>
    <row r="149" spans="1:8" ht="16.5" customHeight="1">
      <c r="A149" s="8" t="s">
        <v>155</v>
      </c>
      <c r="B149" s="1" t="s">
        <v>113</v>
      </c>
      <c r="C149" s="1" t="s">
        <v>104</v>
      </c>
      <c r="D149" s="1" t="s">
        <v>107</v>
      </c>
      <c r="E149" s="1" t="s">
        <v>229</v>
      </c>
      <c r="F149" s="1" t="s">
        <v>153</v>
      </c>
      <c r="G149" s="7">
        <v>16400700</v>
      </c>
      <c r="H149" s="7">
        <v>16400700</v>
      </c>
    </row>
    <row r="150" spans="1:8" ht="15" customHeight="1">
      <c r="A150" s="12" t="s">
        <v>31</v>
      </c>
      <c r="B150" s="1" t="s">
        <v>113</v>
      </c>
      <c r="C150" s="1" t="s">
        <v>104</v>
      </c>
      <c r="D150" s="1" t="s">
        <v>107</v>
      </c>
      <c r="E150" s="1" t="s">
        <v>230</v>
      </c>
      <c r="F150" s="1"/>
      <c r="G150" s="7">
        <f>G151</f>
        <v>320000</v>
      </c>
      <c r="H150" s="7">
        <f>H151</f>
        <v>320000</v>
      </c>
    </row>
    <row r="151" spans="1:8" ht="15" customHeight="1">
      <c r="A151" s="8" t="s">
        <v>155</v>
      </c>
      <c r="B151" s="1" t="s">
        <v>113</v>
      </c>
      <c r="C151" s="1" t="s">
        <v>104</v>
      </c>
      <c r="D151" s="1" t="s">
        <v>107</v>
      </c>
      <c r="E151" s="1" t="s">
        <v>230</v>
      </c>
      <c r="F151" s="1" t="s">
        <v>153</v>
      </c>
      <c r="G151" s="7">
        <v>320000</v>
      </c>
      <c r="H151" s="7">
        <v>320000</v>
      </c>
    </row>
    <row r="152" spans="1:8" ht="15.75" customHeight="1">
      <c r="A152" s="12" t="s">
        <v>32</v>
      </c>
      <c r="B152" s="1" t="s">
        <v>113</v>
      </c>
      <c r="C152" s="1" t="s">
        <v>104</v>
      </c>
      <c r="D152" s="1" t="s">
        <v>107</v>
      </c>
      <c r="E152" s="1" t="s">
        <v>231</v>
      </c>
      <c r="F152" s="1"/>
      <c r="G152" s="7">
        <f>G153</f>
        <v>950000</v>
      </c>
      <c r="H152" s="7">
        <f>H153</f>
        <v>950000</v>
      </c>
    </row>
    <row r="153" spans="1:8" ht="15.75" customHeight="1">
      <c r="A153" s="8" t="s">
        <v>155</v>
      </c>
      <c r="B153" s="1" t="s">
        <v>113</v>
      </c>
      <c r="C153" s="1" t="s">
        <v>104</v>
      </c>
      <c r="D153" s="1" t="s">
        <v>107</v>
      </c>
      <c r="E153" s="1" t="s">
        <v>231</v>
      </c>
      <c r="F153" s="1" t="s">
        <v>153</v>
      </c>
      <c r="G153" s="7">
        <v>950000</v>
      </c>
      <c r="H153" s="7">
        <v>950000</v>
      </c>
    </row>
    <row r="154" spans="1:8" ht="15" customHeight="1">
      <c r="A154" s="8" t="s">
        <v>174</v>
      </c>
      <c r="B154" s="1" t="s">
        <v>113</v>
      </c>
      <c r="C154" s="1" t="s">
        <v>104</v>
      </c>
      <c r="D154" s="1" t="s">
        <v>107</v>
      </c>
      <c r="E154" s="1" t="s">
        <v>232</v>
      </c>
      <c r="F154" s="1"/>
      <c r="G154" s="7">
        <f>G155</f>
        <v>5000000</v>
      </c>
      <c r="H154" s="7">
        <f>H155</f>
        <v>5000000</v>
      </c>
    </row>
    <row r="155" spans="1:8" ht="15.75" customHeight="1">
      <c r="A155" s="8" t="s">
        <v>155</v>
      </c>
      <c r="B155" s="1" t="s">
        <v>113</v>
      </c>
      <c r="C155" s="1" t="s">
        <v>104</v>
      </c>
      <c r="D155" s="1" t="s">
        <v>107</v>
      </c>
      <c r="E155" s="1" t="s">
        <v>232</v>
      </c>
      <c r="F155" s="1" t="s">
        <v>153</v>
      </c>
      <c r="G155" s="7">
        <v>5000000</v>
      </c>
      <c r="H155" s="7">
        <v>5000000</v>
      </c>
    </row>
    <row r="156" spans="1:8" ht="16.5" customHeight="1">
      <c r="A156" s="8" t="s">
        <v>265</v>
      </c>
      <c r="B156" s="1" t="s">
        <v>113</v>
      </c>
      <c r="C156" s="1" t="s">
        <v>104</v>
      </c>
      <c r="D156" s="1" t="s">
        <v>107</v>
      </c>
      <c r="E156" s="1" t="s">
        <v>264</v>
      </c>
      <c r="F156" s="1"/>
      <c r="G156" s="7">
        <f>G157</f>
        <v>6328701</v>
      </c>
      <c r="H156" s="7">
        <f>H157</f>
        <v>6328701</v>
      </c>
    </row>
    <row r="157" spans="1:8" ht="15.75" customHeight="1">
      <c r="A157" s="8" t="s">
        <v>155</v>
      </c>
      <c r="B157" s="1" t="s">
        <v>113</v>
      </c>
      <c r="C157" s="1" t="s">
        <v>104</v>
      </c>
      <c r="D157" s="1" t="s">
        <v>107</v>
      </c>
      <c r="E157" s="1" t="s">
        <v>264</v>
      </c>
      <c r="F157" s="1" t="s">
        <v>153</v>
      </c>
      <c r="G157" s="7">
        <f>3000000+3328701</f>
        <v>6328701</v>
      </c>
      <c r="H157" s="7">
        <f>3000000+3328701</f>
        <v>6328701</v>
      </c>
    </row>
    <row r="158" spans="1:8" ht="27" customHeight="1">
      <c r="A158" s="10" t="s">
        <v>277</v>
      </c>
      <c r="B158" s="1" t="s">
        <v>113</v>
      </c>
      <c r="C158" s="1" t="s">
        <v>104</v>
      </c>
      <c r="D158" s="1" t="s">
        <v>107</v>
      </c>
      <c r="E158" s="1" t="s">
        <v>330</v>
      </c>
      <c r="F158" s="1"/>
      <c r="G158" s="7">
        <f>G159</f>
        <v>1126629.74</v>
      </c>
      <c r="H158" s="7">
        <f>H159</f>
        <v>1126629.74</v>
      </c>
    </row>
    <row r="159" spans="1:8" ht="13.5" customHeight="1">
      <c r="A159" s="10" t="s">
        <v>157</v>
      </c>
      <c r="B159" s="1" t="s">
        <v>113</v>
      </c>
      <c r="C159" s="1" t="s">
        <v>104</v>
      </c>
      <c r="D159" s="1" t="s">
        <v>107</v>
      </c>
      <c r="E159" s="1" t="s">
        <v>330</v>
      </c>
      <c r="F159" s="1" t="s">
        <v>156</v>
      </c>
      <c r="G159" s="7">
        <f>450700+675929.74</f>
        <v>1126629.74</v>
      </c>
      <c r="H159" s="7">
        <f>450700+675929.74</f>
        <v>1126629.74</v>
      </c>
    </row>
    <row r="160" spans="1:8" ht="15.75" customHeight="1">
      <c r="A160" s="10" t="s">
        <v>169</v>
      </c>
      <c r="B160" s="1" t="s">
        <v>113</v>
      </c>
      <c r="C160" s="1" t="s">
        <v>104</v>
      </c>
      <c r="D160" s="1" t="s">
        <v>107</v>
      </c>
      <c r="E160" s="1" t="s">
        <v>507</v>
      </c>
      <c r="F160" s="1"/>
      <c r="G160" s="7">
        <f>G161</f>
        <v>32527301</v>
      </c>
      <c r="H160" s="7">
        <f>H161</f>
        <v>32533560</v>
      </c>
    </row>
    <row r="161" spans="1:8" ht="16.5" customHeight="1">
      <c r="A161" s="8" t="s">
        <v>155</v>
      </c>
      <c r="B161" s="1" t="s">
        <v>113</v>
      </c>
      <c r="C161" s="1" t="s">
        <v>104</v>
      </c>
      <c r="D161" s="1" t="s">
        <v>107</v>
      </c>
      <c r="E161" s="1" t="s">
        <v>507</v>
      </c>
      <c r="F161" s="1" t="s">
        <v>153</v>
      </c>
      <c r="G161" s="7">
        <f>9300000+23227301</f>
        <v>32527301</v>
      </c>
      <c r="H161" s="7">
        <f>9300000+23233560</f>
        <v>32533560</v>
      </c>
    </row>
    <row r="162" spans="1:8" ht="13.5" customHeight="1">
      <c r="A162" s="17" t="s">
        <v>114</v>
      </c>
      <c r="B162" s="1" t="s">
        <v>113</v>
      </c>
      <c r="C162" s="1" t="s">
        <v>115</v>
      </c>
      <c r="D162" s="1"/>
      <c r="E162" s="1"/>
      <c r="F162" s="1"/>
      <c r="G162" s="7">
        <f>G177+G201+G163</f>
        <v>617467777</v>
      </c>
      <c r="H162" s="7">
        <f>H177+H201+H163</f>
        <v>151900358.94999999</v>
      </c>
    </row>
    <row r="163" spans="1:8" ht="14.25" customHeight="1">
      <c r="A163" s="17" t="s">
        <v>150</v>
      </c>
      <c r="B163" s="1" t="s">
        <v>113</v>
      </c>
      <c r="C163" s="1" t="s">
        <v>115</v>
      </c>
      <c r="D163" s="1" t="s">
        <v>102</v>
      </c>
      <c r="E163" s="1"/>
      <c r="F163" s="1"/>
      <c r="G163" s="7">
        <f>G164</f>
        <v>531530648.71999997</v>
      </c>
      <c r="H163" s="7">
        <f>H164</f>
        <v>67395513.129999995</v>
      </c>
    </row>
    <row r="164" spans="1:8" ht="27" customHeight="1">
      <c r="A164" s="10" t="s">
        <v>461</v>
      </c>
      <c r="B164" s="1" t="s">
        <v>113</v>
      </c>
      <c r="C164" s="1" t="s">
        <v>115</v>
      </c>
      <c r="D164" s="1" t="s">
        <v>102</v>
      </c>
      <c r="E164" s="1" t="s">
        <v>170</v>
      </c>
      <c r="F164" s="1"/>
      <c r="G164" s="7">
        <f>G167+G165+G171+G169+G173</f>
        <v>531530648.71999997</v>
      </c>
      <c r="H164" s="7">
        <f>H167+H165+H171+H169+H173</f>
        <v>67395513.129999995</v>
      </c>
    </row>
    <row r="165" spans="1:8" ht="14.25" customHeight="1">
      <c r="A165" s="17" t="s">
        <v>283</v>
      </c>
      <c r="B165" s="1" t="s">
        <v>113</v>
      </c>
      <c r="C165" s="1" t="s">
        <v>115</v>
      </c>
      <c r="D165" s="1" t="s">
        <v>102</v>
      </c>
      <c r="E165" s="1" t="s">
        <v>282</v>
      </c>
      <c r="F165" s="1"/>
      <c r="G165" s="7">
        <f>G166</f>
        <v>300000</v>
      </c>
      <c r="H165" s="7">
        <f>H166</f>
        <v>10300000</v>
      </c>
    </row>
    <row r="166" spans="1:8" ht="15.75" customHeight="1">
      <c r="A166" s="17" t="s">
        <v>155</v>
      </c>
      <c r="B166" s="1" t="s">
        <v>113</v>
      </c>
      <c r="C166" s="1" t="s">
        <v>115</v>
      </c>
      <c r="D166" s="1" t="s">
        <v>102</v>
      </c>
      <c r="E166" s="1" t="s">
        <v>282</v>
      </c>
      <c r="F166" s="1" t="s">
        <v>153</v>
      </c>
      <c r="G166" s="7">
        <v>300000</v>
      </c>
      <c r="H166" s="7">
        <v>10300000</v>
      </c>
    </row>
    <row r="167" spans="1:8" ht="12.75" customHeight="1">
      <c r="A167" s="10" t="s">
        <v>52</v>
      </c>
      <c r="B167" s="1" t="s">
        <v>113</v>
      </c>
      <c r="C167" s="1" t="s">
        <v>115</v>
      </c>
      <c r="D167" s="1" t="s">
        <v>102</v>
      </c>
      <c r="E167" s="1" t="s">
        <v>233</v>
      </c>
      <c r="F167" s="1"/>
      <c r="G167" s="7">
        <f>G168</f>
        <v>945000</v>
      </c>
      <c r="H167" s="7">
        <f>H168</f>
        <v>945000</v>
      </c>
    </row>
    <row r="168" spans="1:8" ht="15" customHeight="1">
      <c r="A168" s="8" t="s">
        <v>155</v>
      </c>
      <c r="B168" s="1" t="s">
        <v>113</v>
      </c>
      <c r="C168" s="1" t="s">
        <v>115</v>
      </c>
      <c r="D168" s="1" t="s">
        <v>102</v>
      </c>
      <c r="E168" s="1" t="s">
        <v>233</v>
      </c>
      <c r="F168" s="1" t="s">
        <v>153</v>
      </c>
      <c r="G168" s="7">
        <v>945000</v>
      </c>
      <c r="H168" s="7">
        <v>945000</v>
      </c>
    </row>
    <row r="169" spans="1:8" ht="37.5" customHeight="1">
      <c r="A169" s="8" t="s">
        <v>433</v>
      </c>
      <c r="B169" s="1" t="s">
        <v>113</v>
      </c>
      <c r="C169" s="1" t="s">
        <v>115</v>
      </c>
      <c r="D169" s="1" t="s">
        <v>102</v>
      </c>
      <c r="E169" s="1" t="s">
        <v>432</v>
      </c>
      <c r="F169" s="1"/>
      <c r="G169" s="7">
        <f>G170</f>
        <v>500000000</v>
      </c>
      <c r="H169" s="7">
        <f>H170</f>
        <v>15881231.859999999</v>
      </c>
    </row>
    <row r="170" spans="1:8" ht="15.75" customHeight="1">
      <c r="A170" s="8" t="s">
        <v>155</v>
      </c>
      <c r="B170" s="1" t="s">
        <v>113</v>
      </c>
      <c r="C170" s="1" t="s">
        <v>115</v>
      </c>
      <c r="D170" s="1" t="s">
        <v>102</v>
      </c>
      <c r="E170" s="1" t="s">
        <v>432</v>
      </c>
      <c r="F170" s="1" t="s">
        <v>153</v>
      </c>
      <c r="G170" s="7">
        <f>20099900+479900100</f>
        <v>500000000</v>
      </c>
      <c r="H170" s="7">
        <f>20099900-4218668.14</f>
        <v>15881231.859999999</v>
      </c>
    </row>
    <row r="171" spans="1:8" ht="42" customHeight="1">
      <c r="A171" s="11" t="s">
        <v>428</v>
      </c>
      <c r="B171" s="1" t="s">
        <v>113</v>
      </c>
      <c r="C171" s="1" t="s">
        <v>115</v>
      </c>
      <c r="D171" s="1" t="s">
        <v>102</v>
      </c>
      <c r="E171" s="1" t="s">
        <v>429</v>
      </c>
      <c r="F171" s="1"/>
      <c r="G171" s="7">
        <f>G172</f>
        <v>580748.02</v>
      </c>
      <c r="H171" s="7">
        <f>H172</f>
        <v>580748.02</v>
      </c>
    </row>
    <row r="172" spans="1:8" ht="16.5" customHeight="1">
      <c r="A172" s="8" t="s">
        <v>155</v>
      </c>
      <c r="B172" s="1" t="s">
        <v>113</v>
      </c>
      <c r="C172" s="1" t="s">
        <v>115</v>
      </c>
      <c r="D172" s="1" t="s">
        <v>102</v>
      </c>
      <c r="E172" s="1" t="s">
        <v>429</v>
      </c>
      <c r="F172" s="1" t="s">
        <v>153</v>
      </c>
      <c r="G172" s="7">
        <f>553093.02+27655</f>
        <v>580748.02</v>
      </c>
      <c r="H172" s="7">
        <f>553093.02+27655</f>
        <v>580748.02</v>
      </c>
    </row>
    <row r="173" spans="1:8" ht="16.5" customHeight="1">
      <c r="A173" s="8" t="s">
        <v>475</v>
      </c>
      <c r="B173" s="1" t="s">
        <v>113</v>
      </c>
      <c r="C173" s="1" t="s">
        <v>115</v>
      </c>
      <c r="D173" s="1" t="s">
        <v>102</v>
      </c>
      <c r="E173" s="1" t="s">
        <v>476</v>
      </c>
      <c r="F173" s="1"/>
      <c r="G173" s="7">
        <f t="shared" ref="G173:H175" si="23">G174</f>
        <v>29704900.699999999</v>
      </c>
      <c r="H173" s="7">
        <f t="shared" si="23"/>
        <v>39688533.25</v>
      </c>
    </row>
    <row r="174" spans="1:8" ht="16.5" customHeight="1">
      <c r="A174" s="8" t="s">
        <v>477</v>
      </c>
      <c r="B174" s="1" t="s">
        <v>113</v>
      </c>
      <c r="C174" s="1" t="s">
        <v>115</v>
      </c>
      <c r="D174" s="1" t="s">
        <v>102</v>
      </c>
      <c r="E174" s="1" t="s">
        <v>478</v>
      </c>
      <c r="F174" s="1"/>
      <c r="G174" s="7">
        <f t="shared" si="23"/>
        <v>29704900.699999999</v>
      </c>
      <c r="H174" s="7">
        <f t="shared" si="23"/>
        <v>39688533.25</v>
      </c>
    </row>
    <row r="175" spans="1:8" ht="16.5" customHeight="1">
      <c r="A175" s="8" t="s">
        <v>479</v>
      </c>
      <c r="B175" s="1" t="s">
        <v>113</v>
      </c>
      <c r="C175" s="1" t="s">
        <v>115</v>
      </c>
      <c r="D175" s="1" t="s">
        <v>102</v>
      </c>
      <c r="E175" s="1" t="s">
        <v>494</v>
      </c>
      <c r="F175" s="1"/>
      <c r="G175" s="7">
        <f t="shared" si="23"/>
        <v>29704900.699999999</v>
      </c>
      <c r="H175" s="7">
        <f t="shared" si="23"/>
        <v>39688533.25</v>
      </c>
    </row>
    <row r="176" spans="1:8" ht="16.5" customHeight="1">
      <c r="A176" s="8" t="s">
        <v>155</v>
      </c>
      <c r="B176" s="1" t="s">
        <v>113</v>
      </c>
      <c r="C176" s="1" t="s">
        <v>115</v>
      </c>
      <c r="D176" s="1" t="s">
        <v>102</v>
      </c>
      <c r="E176" s="1" t="s">
        <v>494</v>
      </c>
      <c r="F176" s="1" t="s">
        <v>153</v>
      </c>
      <c r="G176" s="7">
        <v>29704900.699999999</v>
      </c>
      <c r="H176" s="7">
        <v>39688533.25</v>
      </c>
    </row>
    <row r="177" spans="1:8" ht="16.5" customHeight="1">
      <c r="A177" s="10" t="s">
        <v>116</v>
      </c>
      <c r="B177" s="1" t="s">
        <v>113</v>
      </c>
      <c r="C177" s="1" t="s">
        <v>115</v>
      </c>
      <c r="D177" s="1" t="s">
        <v>101</v>
      </c>
      <c r="E177" s="1"/>
      <c r="F177" s="1"/>
      <c r="G177" s="7">
        <f>G178+G194</f>
        <v>43443800.490000002</v>
      </c>
      <c r="H177" s="7">
        <f>H178+H194</f>
        <v>42959535.719999999</v>
      </c>
    </row>
    <row r="178" spans="1:8" ht="15" customHeight="1">
      <c r="A178" s="10" t="s">
        <v>460</v>
      </c>
      <c r="B178" s="1" t="s">
        <v>113</v>
      </c>
      <c r="C178" s="1" t="s">
        <v>115</v>
      </c>
      <c r="D178" s="1" t="s">
        <v>101</v>
      </c>
      <c r="E178" s="1" t="s">
        <v>23</v>
      </c>
      <c r="F178" s="1"/>
      <c r="G178" s="7">
        <f>G179+G181+G185+G187+G183+G190</f>
        <v>23501344</v>
      </c>
      <c r="H178" s="7">
        <f>H179+H181+H185+H187+H183+H190</f>
        <v>23501344</v>
      </c>
    </row>
    <row r="179" spans="1:8" ht="15.75" customHeight="1">
      <c r="A179" s="10" t="s">
        <v>33</v>
      </c>
      <c r="B179" s="1" t="s">
        <v>113</v>
      </c>
      <c r="C179" s="1" t="s">
        <v>115</v>
      </c>
      <c r="D179" s="1" t="s">
        <v>101</v>
      </c>
      <c r="E179" s="1" t="s">
        <v>236</v>
      </c>
      <c r="F179" s="1"/>
      <c r="G179" s="7">
        <f>G180</f>
        <v>1500000</v>
      </c>
      <c r="H179" s="7">
        <f>H180</f>
        <v>1500000</v>
      </c>
    </row>
    <row r="180" spans="1:8" ht="15.75" customHeight="1">
      <c r="A180" s="8" t="s">
        <v>155</v>
      </c>
      <c r="B180" s="1" t="s">
        <v>113</v>
      </c>
      <c r="C180" s="1" t="s">
        <v>115</v>
      </c>
      <c r="D180" s="1" t="s">
        <v>101</v>
      </c>
      <c r="E180" s="1" t="s">
        <v>236</v>
      </c>
      <c r="F180" s="1" t="s">
        <v>153</v>
      </c>
      <c r="G180" s="7">
        <v>1500000</v>
      </c>
      <c r="H180" s="7">
        <v>1500000</v>
      </c>
    </row>
    <row r="181" spans="1:8" ht="16.5" customHeight="1">
      <c r="A181" s="10" t="s">
        <v>34</v>
      </c>
      <c r="B181" s="1" t="s">
        <v>113</v>
      </c>
      <c r="C181" s="1" t="s">
        <v>115</v>
      </c>
      <c r="D181" s="1" t="s">
        <v>101</v>
      </c>
      <c r="E181" s="1" t="s">
        <v>237</v>
      </c>
      <c r="F181" s="1"/>
      <c r="G181" s="7">
        <f>G182</f>
        <v>7500000</v>
      </c>
      <c r="H181" s="7">
        <f>H182</f>
        <v>7500000</v>
      </c>
    </row>
    <row r="182" spans="1:8" ht="16.5" customHeight="1">
      <c r="A182" s="8" t="s">
        <v>155</v>
      </c>
      <c r="B182" s="1" t="s">
        <v>113</v>
      </c>
      <c r="C182" s="1" t="s">
        <v>115</v>
      </c>
      <c r="D182" s="1" t="s">
        <v>101</v>
      </c>
      <c r="E182" s="1" t="s">
        <v>237</v>
      </c>
      <c r="F182" s="1" t="s">
        <v>153</v>
      </c>
      <c r="G182" s="7">
        <v>7500000</v>
      </c>
      <c r="H182" s="7">
        <v>7500000</v>
      </c>
    </row>
    <row r="183" spans="1:8" ht="14.25" customHeight="1">
      <c r="A183" s="8" t="s">
        <v>426</v>
      </c>
      <c r="B183" s="1" t="s">
        <v>113</v>
      </c>
      <c r="C183" s="1" t="s">
        <v>115</v>
      </c>
      <c r="D183" s="1" t="s">
        <v>101</v>
      </c>
      <c r="E183" s="1" t="s">
        <v>427</v>
      </c>
      <c r="F183" s="1"/>
      <c r="G183" s="7">
        <f>G184</f>
        <v>868000</v>
      </c>
      <c r="H183" s="7">
        <f>H184</f>
        <v>868000</v>
      </c>
    </row>
    <row r="184" spans="1:8" ht="18" customHeight="1">
      <c r="A184" s="8" t="s">
        <v>155</v>
      </c>
      <c r="B184" s="1" t="s">
        <v>113</v>
      </c>
      <c r="C184" s="1" t="s">
        <v>115</v>
      </c>
      <c r="D184" s="1" t="s">
        <v>101</v>
      </c>
      <c r="E184" s="1" t="s">
        <v>427</v>
      </c>
      <c r="F184" s="1" t="s">
        <v>153</v>
      </c>
      <c r="G184" s="7">
        <f>868000</f>
        <v>868000</v>
      </c>
      <c r="H184" s="7">
        <f>868000</f>
        <v>868000</v>
      </c>
    </row>
    <row r="185" spans="1:8" ht="16.5" customHeight="1">
      <c r="A185" s="8" t="s">
        <v>35</v>
      </c>
      <c r="B185" s="1" t="s">
        <v>113</v>
      </c>
      <c r="C185" s="1" t="s">
        <v>115</v>
      </c>
      <c r="D185" s="1" t="s">
        <v>101</v>
      </c>
      <c r="E185" s="1" t="s">
        <v>238</v>
      </c>
      <c r="F185" s="1"/>
      <c r="G185" s="7">
        <f>G186</f>
        <v>3770000</v>
      </c>
      <c r="H185" s="7">
        <f>H186</f>
        <v>3770000</v>
      </c>
    </row>
    <row r="186" spans="1:8" ht="16.5" customHeight="1">
      <c r="A186" s="8" t="s">
        <v>155</v>
      </c>
      <c r="B186" s="1" t="s">
        <v>113</v>
      </c>
      <c r="C186" s="1" t="s">
        <v>115</v>
      </c>
      <c r="D186" s="1" t="s">
        <v>101</v>
      </c>
      <c r="E186" s="1" t="s">
        <v>238</v>
      </c>
      <c r="F186" s="1" t="s">
        <v>153</v>
      </c>
      <c r="G186" s="7">
        <v>3770000</v>
      </c>
      <c r="H186" s="7">
        <v>3770000</v>
      </c>
    </row>
    <row r="187" spans="1:8" ht="17.25" customHeight="1">
      <c r="A187" s="10" t="s">
        <v>240</v>
      </c>
      <c r="B187" s="1" t="s">
        <v>113</v>
      </c>
      <c r="C187" s="1" t="s">
        <v>115</v>
      </c>
      <c r="D187" s="1" t="s">
        <v>101</v>
      </c>
      <c r="E187" s="1" t="s">
        <v>239</v>
      </c>
      <c r="F187" s="1"/>
      <c r="G187" s="7">
        <f>SUM(G188:G189)</f>
        <v>9750000</v>
      </c>
      <c r="H187" s="7">
        <f>SUM(H188:H189)</f>
        <v>9750000</v>
      </c>
    </row>
    <row r="188" spans="1:8" ht="27" customHeight="1">
      <c r="A188" s="8" t="s">
        <v>154</v>
      </c>
      <c r="B188" s="1" t="s">
        <v>113</v>
      </c>
      <c r="C188" s="1" t="s">
        <v>115</v>
      </c>
      <c r="D188" s="1" t="s">
        <v>101</v>
      </c>
      <c r="E188" s="1" t="s">
        <v>239</v>
      </c>
      <c r="F188" s="1" t="s">
        <v>152</v>
      </c>
      <c r="G188" s="7">
        <v>7975380</v>
      </c>
      <c r="H188" s="7">
        <v>7975380</v>
      </c>
    </row>
    <row r="189" spans="1:8" ht="18.75" customHeight="1">
      <c r="A189" s="8" t="s">
        <v>155</v>
      </c>
      <c r="B189" s="1" t="s">
        <v>113</v>
      </c>
      <c r="C189" s="1" t="s">
        <v>115</v>
      </c>
      <c r="D189" s="1" t="s">
        <v>101</v>
      </c>
      <c r="E189" s="1" t="s">
        <v>239</v>
      </c>
      <c r="F189" s="1" t="s">
        <v>153</v>
      </c>
      <c r="G189" s="7">
        <v>1774620</v>
      </c>
      <c r="H189" s="7">
        <v>1774620</v>
      </c>
    </row>
    <row r="190" spans="1:8" ht="15.75" customHeight="1">
      <c r="A190" s="9" t="s">
        <v>501</v>
      </c>
      <c r="B190" s="1" t="s">
        <v>113</v>
      </c>
      <c r="C190" s="1" t="s">
        <v>115</v>
      </c>
      <c r="D190" s="1" t="s">
        <v>101</v>
      </c>
      <c r="E190" s="1" t="s">
        <v>498</v>
      </c>
      <c r="F190" s="1"/>
      <c r="G190" s="7">
        <f t="shared" ref="G190:H192" si="24">G191</f>
        <v>113344</v>
      </c>
      <c r="H190" s="7">
        <f t="shared" si="24"/>
        <v>113344</v>
      </c>
    </row>
    <row r="191" spans="1:8" ht="16.5" customHeight="1">
      <c r="A191" s="9" t="s">
        <v>502</v>
      </c>
      <c r="B191" s="1" t="s">
        <v>113</v>
      </c>
      <c r="C191" s="1" t="s">
        <v>115</v>
      </c>
      <c r="D191" s="1" t="s">
        <v>101</v>
      </c>
      <c r="E191" s="1" t="s">
        <v>499</v>
      </c>
      <c r="F191" s="1"/>
      <c r="G191" s="7">
        <f t="shared" si="24"/>
        <v>113344</v>
      </c>
      <c r="H191" s="7">
        <f t="shared" si="24"/>
        <v>113344</v>
      </c>
    </row>
    <row r="192" spans="1:8" ht="15.75" customHeight="1">
      <c r="A192" s="9" t="s">
        <v>430</v>
      </c>
      <c r="B192" s="1" t="s">
        <v>113</v>
      </c>
      <c r="C192" s="1" t="s">
        <v>115</v>
      </c>
      <c r="D192" s="1" t="s">
        <v>101</v>
      </c>
      <c r="E192" s="1" t="s">
        <v>500</v>
      </c>
      <c r="F192" s="1"/>
      <c r="G192" s="7">
        <f t="shared" si="24"/>
        <v>113344</v>
      </c>
      <c r="H192" s="7">
        <f t="shared" si="24"/>
        <v>113344</v>
      </c>
    </row>
    <row r="193" spans="1:8" ht="16.5" customHeight="1">
      <c r="A193" s="8" t="s">
        <v>431</v>
      </c>
      <c r="B193" s="1" t="s">
        <v>113</v>
      </c>
      <c r="C193" s="1" t="s">
        <v>115</v>
      </c>
      <c r="D193" s="1" t="s">
        <v>101</v>
      </c>
      <c r="E193" s="1" t="s">
        <v>500</v>
      </c>
      <c r="F193" s="1" t="s">
        <v>153</v>
      </c>
      <c r="G193" s="7">
        <f>113344</f>
        <v>113344</v>
      </c>
      <c r="H193" s="7">
        <f>113344</f>
        <v>113344</v>
      </c>
    </row>
    <row r="194" spans="1:8" ht="27" customHeight="1">
      <c r="A194" s="8" t="s">
        <v>462</v>
      </c>
      <c r="B194" s="1" t="s">
        <v>113</v>
      </c>
      <c r="C194" s="1" t="s">
        <v>115</v>
      </c>
      <c r="D194" s="1" t="s">
        <v>101</v>
      </c>
      <c r="E194" s="1" t="s">
        <v>172</v>
      </c>
      <c r="F194" s="1"/>
      <c r="G194" s="7">
        <f>G197+G195</f>
        <v>19942456.490000002</v>
      </c>
      <c r="H194" s="7">
        <f>H197+H195</f>
        <v>19458191.719999999</v>
      </c>
    </row>
    <row r="195" spans="1:8" ht="15.75" customHeight="1">
      <c r="A195" s="8" t="s">
        <v>434</v>
      </c>
      <c r="B195" s="1" t="s">
        <v>113</v>
      </c>
      <c r="C195" s="1" t="s">
        <v>115</v>
      </c>
      <c r="D195" s="1" t="s">
        <v>101</v>
      </c>
      <c r="E195" s="1" t="s">
        <v>331</v>
      </c>
      <c r="F195" s="1"/>
      <c r="G195" s="7">
        <f>G196</f>
        <v>6916314.2800000003</v>
      </c>
      <c r="H195" s="7">
        <f>H196</f>
        <v>6916314.2800000003</v>
      </c>
    </row>
    <row r="196" spans="1:8" ht="27" customHeight="1">
      <c r="A196" s="8" t="s">
        <v>295</v>
      </c>
      <c r="B196" s="1" t="s">
        <v>113</v>
      </c>
      <c r="C196" s="1" t="s">
        <v>115</v>
      </c>
      <c r="D196" s="1" t="s">
        <v>101</v>
      </c>
      <c r="E196" s="1" t="s">
        <v>331</v>
      </c>
      <c r="F196" s="1" t="s">
        <v>3</v>
      </c>
      <c r="G196" s="7">
        <v>6916314.2800000003</v>
      </c>
      <c r="H196" s="7">
        <v>6916314.2800000003</v>
      </c>
    </row>
    <row r="197" spans="1:8" ht="14.25" customHeight="1">
      <c r="A197" s="8" t="s">
        <v>475</v>
      </c>
      <c r="B197" s="1" t="s">
        <v>113</v>
      </c>
      <c r="C197" s="1" t="s">
        <v>115</v>
      </c>
      <c r="D197" s="1" t="s">
        <v>101</v>
      </c>
      <c r="E197" s="1" t="s">
        <v>495</v>
      </c>
      <c r="F197" s="1"/>
      <c r="G197" s="7">
        <f t="shared" ref="G197:H199" si="25">G198</f>
        <v>13026142.210000001</v>
      </c>
      <c r="H197" s="7">
        <f t="shared" si="25"/>
        <v>12541877.439999999</v>
      </c>
    </row>
    <row r="198" spans="1:8" ht="16.5" customHeight="1">
      <c r="A198" s="8" t="s">
        <v>262</v>
      </c>
      <c r="B198" s="1" t="s">
        <v>113</v>
      </c>
      <c r="C198" s="1" t="s">
        <v>115</v>
      </c>
      <c r="D198" s="1" t="s">
        <v>101</v>
      </c>
      <c r="E198" s="1" t="s">
        <v>496</v>
      </c>
      <c r="F198" s="1"/>
      <c r="G198" s="7">
        <f t="shared" si="25"/>
        <v>13026142.210000001</v>
      </c>
      <c r="H198" s="7">
        <f t="shared" si="25"/>
        <v>12541877.439999999</v>
      </c>
    </row>
    <row r="199" spans="1:8" ht="14.25" customHeight="1">
      <c r="A199" s="8" t="s">
        <v>173</v>
      </c>
      <c r="B199" s="1" t="s">
        <v>113</v>
      </c>
      <c r="C199" s="1" t="s">
        <v>115</v>
      </c>
      <c r="D199" s="1" t="s">
        <v>101</v>
      </c>
      <c r="E199" s="1" t="s">
        <v>497</v>
      </c>
      <c r="F199" s="1"/>
      <c r="G199" s="7">
        <f t="shared" si="25"/>
        <v>13026142.210000001</v>
      </c>
      <c r="H199" s="7">
        <f t="shared" si="25"/>
        <v>12541877.439999999</v>
      </c>
    </row>
    <row r="200" spans="1:8" ht="15" customHeight="1">
      <c r="A200" s="8" t="s">
        <v>155</v>
      </c>
      <c r="B200" s="1" t="s">
        <v>113</v>
      </c>
      <c r="C200" s="1" t="s">
        <v>115</v>
      </c>
      <c r="D200" s="1" t="s">
        <v>101</v>
      </c>
      <c r="E200" s="1" t="s">
        <v>497</v>
      </c>
      <c r="F200" s="1" t="s">
        <v>153</v>
      </c>
      <c r="G200" s="7">
        <f>878000+12148142.21</f>
        <v>13026142.210000001</v>
      </c>
      <c r="H200" s="7">
        <f>878000+11663877.44</f>
        <v>12541877.439999999</v>
      </c>
    </row>
    <row r="201" spans="1:8" ht="15.75" customHeight="1">
      <c r="A201" s="10" t="s">
        <v>117</v>
      </c>
      <c r="B201" s="1" t="s">
        <v>113</v>
      </c>
      <c r="C201" s="1" t="s">
        <v>115</v>
      </c>
      <c r="D201" s="1" t="s">
        <v>115</v>
      </c>
      <c r="E201" s="1"/>
      <c r="F201" s="1"/>
      <c r="G201" s="7">
        <f>G210+G202+G207</f>
        <v>42493327.789999999</v>
      </c>
      <c r="H201" s="7">
        <f>H210+H202+H207</f>
        <v>41545310.100000001</v>
      </c>
    </row>
    <row r="202" spans="1:8" ht="15" customHeight="1">
      <c r="A202" s="8" t="s">
        <v>183</v>
      </c>
      <c r="B202" s="1" t="s">
        <v>113</v>
      </c>
      <c r="C202" s="1" t="s">
        <v>115</v>
      </c>
      <c r="D202" s="1" t="s">
        <v>115</v>
      </c>
      <c r="E202" s="1" t="s">
        <v>182</v>
      </c>
      <c r="F202" s="1"/>
      <c r="G202" s="7">
        <f>G203+G205</f>
        <v>30000</v>
      </c>
      <c r="H202" s="7">
        <f>H203+H205</f>
        <v>30000</v>
      </c>
    </row>
    <row r="203" spans="1:8" ht="15" customHeight="1">
      <c r="A203" s="8" t="s">
        <v>185</v>
      </c>
      <c r="B203" s="1" t="s">
        <v>113</v>
      </c>
      <c r="C203" s="1" t="s">
        <v>115</v>
      </c>
      <c r="D203" s="1" t="s">
        <v>115</v>
      </c>
      <c r="E203" s="1" t="s">
        <v>198</v>
      </c>
      <c r="F203" s="1"/>
      <c r="G203" s="7">
        <f>G204</f>
        <v>10000</v>
      </c>
      <c r="H203" s="7">
        <f>H204</f>
        <v>10000</v>
      </c>
    </row>
    <row r="204" spans="1:8" ht="15.75" customHeight="1">
      <c r="A204" s="8" t="s">
        <v>155</v>
      </c>
      <c r="B204" s="1" t="s">
        <v>113</v>
      </c>
      <c r="C204" s="1" t="s">
        <v>115</v>
      </c>
      <c r="D204" s="1" t="s">
        <v>115</v>
      </c>
      <c r="E204" s="1" t="s">
        <v>198</v>
      </c>
      <c r="F204" s="1" t="s">
        <v>153</v>
      </c>
      <c r="G204" s="7">
        <v>10000</v>
      </c>
      <c r="H204" s="7">
        <v>10000</v>
      </c>
    </row>
    <row r="205" spans="1:8" ht="15.75" customHeight="1">
      <c r="A205" s="8" t="s">
        <v>191</v>
      </c>
      <c r="B205" s="1" t="s">
        <v>113</v>
      </c>
      <c r="C205" s="1" t="s">
        <v>115</v>
      </c>
      <c r="D205" s="1" t="s">
        <v>115</v>
      </c>
      <c r="E205" s="1" t="s">
        <v>199</v>
      </c>
      <c r="F205" s="1"/>
      <c r="G205" s="7">
        <f>G206</f>
        <v>20000</v>
      </c>
      <c r="H205" s="7">
        <f>H206</f>
        <v>20000</v>
      </c>
    </row>
    <row r="206" spans="1:8" ht="15.75" customHeight="1">
      <c r="A206" s="8" t="s">
        <v>155</v>
      </c>
      <c r="B206" s="1" t="s">
        <v>113</v>
      </c>
      <c r="C206" s="1" t="s">
        <v>115</v>
      </c>
      <c r="D206" s="1" t="s">
        <v>115</v>
      </c>
      <c r="E206" s="1" t="s">
        <v>199</v>
      </c>
      <c r="F206" s="1" t="s">
        <v>153</v>
      </c>
      <c r="G206" s="7">
        <v>20000</v>
      </c>
      <c r="H206" s="7">
        <v>20000</v>
      </c>
    </row>
    <row r="207" spans="1:8" ht="30" customHeight="1">
      <c r="A207" s="8" t="s">
        <v>463</v>
      </c>
      <c r="B207" s="1" t="s">
        <v>50</v>
      </c>
      <c r="C207" s="1" t="s">
        <v>115</v>
      </c>
      <c r="D207" s="1" t="s">
        <v>115</v>
      </c>
      <c r="E207" s="1" t="s">
        <v>170</v>
      </c>
      <c r="F207" s="1"/>
      <c r="G207" s="7">
        <f t="shared" ref="G207:H208" si="26">G208</f>
        <v>23185631.789999999</v>
      </c>
      <c r="H207" s="7">
        <f t="shared" si="26"/>
        <v>22237614.100000001</v>
      </c>
    </row>
    <row r="208" spans="1:8" ht="17.25" customHeight="1">
      <c r="A208" s="8" t="s">
        <v>296</v>
      </c>
      <c r="B208" s="1" t="s">
        <v>50</v>
      </c>
      <c r="C208" s="1" t="s">
        <v>115</v>
      </c>
      <c r="D208" s="1" t="s">
        <v>115</v>
      </c>
      <c r="E208" s="1" t="s">
        <v>297</v>
      </c>
      <c r="F208" s="1"/>
      <c r="G208" s="7">
        <f t="shared" si="26"/>
        <v>23185631.789999999</v>
      </c>
      <c r="H208" s="7">
        <f t="shared" si="26"/>
        <v>22237614.100000001</v>
      </c>
    </row>
    <row r="209" spans="1:8" ht="27" customHeight="1">
      <c r="A209" s="8" t="s">
        <v>295</v>
      </c>
      <c r="B209" s="1" t="s">
        <v>50</v>
      </c>
      <c r="C209" s="1" t="s">
        <v>115</v>
      </c>
      <c r="D209" s="1" t="s">
        <v>115</v>
      </c>
      <c r="E209" s="1" t="s">
        <v>297</v>
      </c>
      <c r="F209" s="1" t="s">
        <v>3</v>
      </c>
      <c r="G209" s="7">
        <f>24309740+1300000-2424108.21</f>
        <v>23185631.789999999</v>
      </c>
      <c r="H209" s="7">
        <f>24309740+1300000-3372125.9</f>
        <v>22237614.100000001</v>
      </c>
    </row>
    <row r="210" spans="1:8" ht="18" customHeight="1">
      <c r="A210" s="10" t="s">
        <v>460</v>
      </c>
      <c r="B210" s="1" t="s">
        <v>113</v>
      </c>
      <c r="C210" s="1" t="s">
        <v>115</v>
      </c>
      <c r="D210" s="1" t="s">
        <v>115</v>
      </c>
      <c r="E210" s="1" t="s">
        <v>23</v>
      </c>
      <c r="F210" s="1"/>
      <c r="G210" s="7">
        <f>G211+G217+G215</f>
        <v>19277696</v>
      </c>
      <c r="H210" s="7">
        <f>H211+H217+H215</f>
        <v>19277696</v>
      </c>
    </row>
    <row r="211" spans="1:8" ht="27" customHeight="1">
      <c r="A211" s="8" t="s">
        <v>103</v>
      </c>
      <c r="B211" s="1" t="s">
        <v>113</v>
      </c>
      <c r="C211" s="1" t="s">
        <v>115</v>
      </c>
      <c r="D211" s="1" t="s">
        <v>115</v>
      </c>
      <c r="E211" s="1" t="s">
        <v>234</v>
      </c>
      <c r="F211" s="1"/>
      <c r="G211" s="7">
        <f>SUM(G212:G214)</f>
        <v>16468937</v>
      </c>
      <c r="H211" s="7">
        <f>SUM(H212:H214)</f>
        <v>16468937</v>
      </c>
    </row>
    <row r="212" spans="1:8" ht="38.25" customHeight="1">
      <c r="A212" s="8" t="s">
        <v>154</v>
      </c>
      <c r="B212" s="1" t="s">
        <v>113</v>
      </c>
      <c r="C212" s="1" t="s">
        <v>115</v>
      </c>
      <c r="D212" s="1" t="s">
        <v>115</v>
      </c>
      <c r="E212" s="1" t="s">
        <v>234</v>
      </c>
      <c r="F212" s="1" t="s">
        <v>152</v>
      </c>
      <c r="G212" s="7">
        <v>13626901</v>
      </c>
      <c r="H212" s="7">
        <v>13626901</v>
      </c>
    </row>
    <row r="213" spans="1:8" ht="17.25" customHeight="1">
      <c r="A213" s="8" t="s">
        <v>155</v>
      </c>
      <c r="B213" s="1" t="s">
        <v>113</v>
      </c>
      <c r="C213" s="1" t="s">
        <v>115</v>
      </c>
      <c r="D213" s="1" t="s">
        <v>115</v>
      </c>
      <c r="E213" s="1" t="s">
        <v>234</v>
      </c>
      <c r="F213" s="1" t="s">
        <v>153</v>
      </c>
      <c r="G213" s="7">
        <v>1362036</v>
      </c>
      <c r="H213" s="7">
        <v>1362036</v>
      </c>
    </row>
    <row r="214" spans="1:8" ht="13.5" customHeight="1">
      <c r="A214" s="8" t="s">
        <v>157</v>
      </c>
      <c r="B214" s="1" t="s">
        <v>113</v>
      </c>
      <c r="C214" s="1" t="s">
        <v>115</v>
      </c>
      <c r="D214" s="1" t="s">
        <v>115</v>
      </c>
      <c r="E214" s="1" t="s">
        <v>234</v>
      </c>
      <c r="F214" s="1" t="s">
        <v>156</v>
      </c>
      <c r="G214" s="7">
        <v>1480000</v>
      </c>
      <c r="H214" s="7">
        <v>1480000</v>
      </c>
    </row>
    <row r="215" spans="1:8" ht="28.5" customHeight="1">
      <c r="A215" s="14" t="s">
        <v>129</v>
      </c>
      <c r="B215" s="1" t="s">
        <v>113</v>
      </c>
      <c r="C215" s="1" t="s">
        <v>115</v>
      </c>
      <c r="D215" s="1" t="s">
        <v>115</v>
      </c>
      <c r="E215" s="1" t="s">
        <v>235</v>
      </c>
      <c r="F215" s="1"/>
      <c r="G215" s="7">
        <f>G216</f>
        <v>2698963</v>
      </c>
      <c r="H215" s="7">
        <f>H216</f>
        <v>2698963</v>
      </c>
    </row>
    <row r="216" spans="1:8" ht="41.25" customHeight="1">
      <c r="A216" s="8" t="s">
        <v>154</v>
      </c>
      <c r="B216" s="1" t="s">
        <v>113</v>
      </c>
      <c r="C216" s="1" t="s">
        <v>115</v>
      </c>
      <c r="D216" s="1" t="s">
        <v>115</v>
      </c>
      <c r="E216" s="1" t="s">
        <v>235</v>
      </c>
      <c r="F216" s="1" t="s">
        <v>152</v>
      </c>
      <c r="G216" s="7">
        <v>2698963</v>
      </c>
      <c r="H216" s="7">
        <v>2698963</v>
      </c>
    </row>
    <row r="217" spans="1:8" ht="27" customHeight="1">
      <c r="A217" s="19" t="s">
        <v>15</v>
      </c>
      <c r="B217" s="1" t="s">
        <v>113</v>
      </c>
      <c r="C217" s="1" t="s">
        <v>115</v>
      </c>
      <c r="D217" s="1" t="s">
        <v>115</v>
      </c>
      <c r="E217" s="1" t="s">
        <v>332</v>
      </c>
      <c r="F217" s="1"/>
      <c r="G217" s="7">
        <f>G218+G219</f>
        <v>109796</v>
      </c>
      <c r="H217" s="7">
        <f>H218+H219</f>
        <v>109796</v>
      </c>
    </row>
    <row r="218" spans="1:8" ht="38.25" customHeight="1">
      <c r="A218" s="8" t="s">
        <v>154</v>
      </c>
      <c r="B218" s="1" t="s">
        <v>50</v>
      </c>
      <c r="C218" s="1" t="s">
        <v>115</v>
      </c>
      <c r="D218" s="1" t="s">
        <v>115</v>
      </c>
      <c r="E218" s="1" t="s">
        <v>332</v>
      </c>
      <c r="F218" s="1" t="s">
        <v>152</v>
      </c>
      <c r="G218" s="7">
        <v>44660</v>
      </c>
      <c r="H218" s="7">
        <v>44660</v>
      </c>
    </row>
    <row r="219" spans="1:8" ht="14.25" customHeight="1">
      <c r="A219" s="8" t="s">
        <v>155</v>
      </c>
      <c r="B219" s="1" t="s">
        <v>50</v>
      </c>
      <c r="C219" s="1" t="s">
        <v>115</v>
      </c>
      <c r="D219" s="1" t="s">
        <v>115</v>
      </c>
      <c r="E219" s="1" t="s">
        <v>332</v>
      </c>
      <c r="F219" s="1" t="s">
        <v>153</v>
      </c>
      <c r="G219" s="7">
        <v>65136</v>
      </c>
      <c r="H219" s="7">
        <v>65136</v>
      </c>
    </row>
    <row r="220" spans="1:8">
      <c r="A220" s="42" t="s">
        <v>147</v>
      </c>
      <c r="B220" s="32" t="s">
        <v>119</v>
      </c>
      <c r="C220" s="32"/>
      <c r="D220" s="32"/>
      <c r="E220" s="32"/>
      <c r="F220" s="32"/>
      <c r="G220" s="40">
        <f>G221+G321</f>
        <v>988771932.72000003</v>
      </c>
      <c r="H220" s="40">
        <f>H221+H321</f>
        <v>993160591.13</v>
      </c>
    </row>
    <row r="221" spans="1:8" ht="13.5">
      <c r="A221" s="17" t="s">
        <v>120</v>
      </c>
      <c r="B221" s="24" t="s">
        <v>119</v>
      </c>
      <c r="C221" s="24" t="s">
        <v>121</v>
      </c>
      <c r="D221" s="24"/>
      <c r="E221" s="24"/>
      <c r="F221" s="24"/>
      <c r="G221" s="7">
        <f>G222+G234+G271+G284+G290</f>
        <v>966822332.72000003</v>
      </c>
      <c r="H221" s="7">
        <f>H222+H234+H271+H284+H290</f>
        <v>971210991.13</v>
      </c>
    </row>
    <row r="222" spans="1:8" ht="13.5">
      <c r="A222" s="10" t="s">
        <v>122</v>
      </c>
      <c r="B222" s="24" t="s">
        <v>119</v>
      </c>
      <c r="C222" s="24" t="s">
        <v>121</v>
      </c>
      <c r="D222" s="24" t="s">
        <v>91</v>
      </c>
      <c r="E222" s="24"/>
      <c r="F222" s="24"/>
      <c r="G222" s="7">
        <f>G223</f>
        <v>397873029.29999995</v>
      </c>
      <c r="H222" s="7">
        <f>H223</f>
        <v>400762861.29999995</v>
      </c>
    </row>
    <row r="223" spans="1:8" ht="25.5">
      <c r="A223" s="10" t="s">
        <v>166</v>
      </c>
      <c r="B223" s="24" t="s">
        <v>119</v>
      </c>
      <c r="C223" s="24" t="s">
        <v>121</v>
      </c>
      <c r="D223" s="24" t="s">
        <v>91</v>
      </c>
      <c r="E223" s="24" t="s">
        <v>19</v>
      </c>
      <c r="F223" s="24"/>
      <c r="G223" s="7">
        <f t="shared" ref="G223:H223" si="27">G224+G226+G228+G230+G232</f>
        <v>397873029.29999995</v>
      </c>
      <c r="H223" s="7">
        <f t="shared" si="27"/>
        <v>400762861.29999995</v>
      </c>
    </row>
    <row r="224" spans="1:8" ht="25.5">
      <c r="A224" s="19" t="s">
        <v>61</v>
      </c>
      <c r="B224" s="24" t="s">
        <v>119</v>
      </c>
      <c r="C224" s="24" t="s">
        <v>121</v>
      </c>
      <c r="D224" s="24" t="s">
        <v>91</v>
      </c>
      <c r="E224" s="24" t="s">
        <v>290</v>
      </c>
      <c r="F224" s="24"/>
      <c r="G224" s="7">
        <f>G225</f>
        <v>237760223.78999999</v>
      </c>
      <c r="H224" s="7">
        <f>H225</f>
        <v>235115723.78999999</v>
      </c>
    </row>
    <row r="225" spans="1:8" ht="25.5">
      <c r="A225" s="19" t="s">
        <v>1</v>
      </c>
      <c r="B225" s="24" t="s">
        <v>119</v>
      </c>
      <c r="C225" s="24" t="s">
        <v>121</v>
      </c>
      <c r="D225" s="24" t="s">
        <v>91</v>
      </c>
      <c r="E225" s="24" t="s">
        <v>290</v>
      </c>
      <c r="F225" s="24" t="s">
        <v>2</v>
      </c>
      <c r="G225" s="7">
        <v>237760223.78999999</v>
      </c>
      <c r="H225" s="7">
        <v>235115723.78999999</v>
      </c>
    </row>
    <row r="226" spans="1:8" ht="25.5">
      <c r="A226" s="10" t="s">
        <v>20</v>
      </c>
      <c r="B226" s="24" t="s">
        <v>119</v>
      </c>
      <c r="C226" s="24" t="s">
        <v>121</v>
      </c>
      <c r="D226" s="24" t="s">
        <v>91</v>
      </c>
      <c r="E226" s="24" t="s">
        <v>241</v>
      </c>
      <c r="F226" s="24"/>
      <c r="G226" s="7">
        <f>G227</f>
        <v>155893305.50999999</v>
      </c>
      <c r="H226" s="7">
        <f>H227</f>
        <v>161427637.50999999</v>
      </c>
    </row>
    <row r="227" spans="1:8" ht="25.5">
      <c r="A227" s="19" t="s">
        <v>1</v>
      </c>
      <c r="B227" s="24" t="s">
        <v>119</v>
      </c>
      <c r="C227" s="24" t="s">
        <v>121</v>
      </c>
      <c r="D227" s="24" t="s">
        <v>91</v>
      </c>
      <c r="E227" s="24" t="s">
        <v>241</v>
      </c>
      <c r="F227" s="24" t="s">
        <v>2</v>
      </c>
      <c r="G227" s="7">
        <v>155893305.50999999</v>
      </c>
      <c r="H227" s="7">
        <v>161427637.50999999</v>
      </c>
    </row>
    <row r="228" spans="1:8" ht="51">
      <c r="A228" s="19" t="s">
        <v>186</v>
      </c>
      <c r="B228" s="24" t="s">
        <v>119</v>
      </c>
      <c r="C228" s="24" t="s">
        <v>121</v>
      </c>
      <c r="D228" s="24" t="s">
        <v>91</v>
      </c>
      <c r="E228" s="24" t="s">
        <v>271</v>
      </c>
      <c r="F228" s="24"/>
      <c r="G228" s="7">
        <f>G229</f>
        <v>3182200</v>
      </c>
      <c r="H228" s="7">
        <f>H229</f>
        <v>3182200</v>
      </c>
    </row>
    <row r="229" spans="1:8" ht="25.5">
      <c r="A229" s="19" t="s">
        <v>1</v>
      </c>
      <c r="B229" s="24" t="s">
        <v>119</v>
      </c>
      <c r="C229" s="24" t="s">
        <v>121</v>
      </c>
      <c r="D229" s="24" t="s">
        <v>91</v>
      </c>
      <c r="E229" s="24" t="s">
        <v>271</v>
      </c>
      <c r="F229" s="24" t="s">
        <v>2</v>
      </c>
      <c r="G229" s="7">
        <f t="shared" ref="G229:H229" si="28">3082200+100000</f>
        <v>3182200</v>
      </c>
      <c r="H229" s="7">
        <f t="shared" si="28"/>
        <v>3182200</v>
      </c>
    </row>
    <row r="230" spans="1:8" ht="38.25">
      <c r="A230" s="14" t="s">
        <v>270</v>
      </c>
      <c r="B230" s="24" t="s">
        <v>119</v>
      </c>
      <c r="C230" s="24" t="s">
        <v>121</v>
      </c>
      <c r="D230" s="24" t="s">
        <v>91</v>
      </c>
      <c r="E230" s="24" t="s">
        <v>301</v>
      </c>
      <c r="F230" s="24"/>
      <c r="G230" s="7">
        <f>G231</f>
        <v>563500</v>
      </c>
      <c r="H230" s="7">
        <f>H231</f>
        <v>563500</v>
      </c>
    </row>
    <row r="231" spans="1:8" ht="25.5">
      <c r="A231" s="14" t="s">
        <v>1</v>
      </c>
      <c r="B231" s="24" t="s">
        <v>119</v>
      </c>
      <c r="C231" s="24" t="s">
        <v>121</v>
      </c>
      <c r="D231" s="24" t="s">
        <v>91</v>
      </c>
      <c r="E231" s="24" t="s">
        <v>301</v>
      </c>
      <c r="F231" s="24" t="s">
        <v>2</v>
      </c>
      <c r="G231" s="7">
        <f t="shared" ref="G231:H231" si="29">523500+40000</f>
        <v>563500</v>
      </c>
      <c r="H231" s="7">
        <f t="shared" si="29"/>
        <v>563500</v>
      </c>
    </row>
    <row r="232" spans="1:8" ht="38.25">
      <c r="A232" s="14" t="s">
        <v>437</v>
      </c>
      <c r="B232" s="24" t="s">
        <v>119</v>
      </c>
      <c r="C232" s="24" t="s">
        <v>121</v>
      </c>
      <c r="D232" s="24" t="s">
        <v>91</v>
      </c>
      <c r="E232" s="24" t="s">
        <v>438</v>
      </c>
      <c r="F232" s="24"/>
      <c r="G232" s="7">
        <f>G233</f>
        <v>473800</v>
      </c>
      <c r="H232" s="7">
        <f>H233</f>
        <v>473800</v>
      </c>
    </row>
    <row r="233" spans="1:8" ht="25.5">
      <c r="A233" s="14" t="s">
        <v>1</v>
      </c>
      <c r="B233" s="24" t="s">
        <v>119</v>
      </c>
      <c r="C233" s="24" t="s">
        <v>121</v>
      </c>
      <c r="D233" s="24" t="s">
        <v>91</v>
      </c>
      <c r="E233" s="24" t="s">
        <v>438</v>
      </c>
      <c r="F233" s="24" t="s">
        <v>2</v>
      </c>
      <c r="G233" s="7">
        <f t="shared" ref="G233:H233" si="30">463800+10000</f>
        <v>473800</v>
      </c>
      <c r="H233" s="7">
        <f t="shared" si="30"/>
        <v>473800</v>
      </c>
    </row>
    <row r="234" spans="1:8" ht="13.5">
      <c r="A234" s="10" t="s">
        <v>123</v>
      </c>
      <c r="B234" s="24" t="s">
        <v>119</v>
      </c>
      <c r="C234" s="24" t="s">
        <v>121</v>
      </c>
      <c r="D234" s="24" t="s">
        <v>102</v>
      </c>
      <c r="E234" s="24"/>
      <c r="F234" s="24"/>
      <c r="G234" s="7">
        <f t="shared" ref="G234:H234" si="31">G235</f>
        <v>477953079.42000002</v>
      </c>
      <c r="H234" s="7">
        <f t="shared" si="31"/>
        <v>479451605.83000004</v>
      </c>
    </row>
    <row r="235" spans="1:8" ht="13.5">
      <c r="A235" s="19" t="s">
        <v>8</v>
      </c>
      <c r="B235" s="24" t="s">
        <v>119</v>
      </c>
      <c r="C235" s="24" t="s">
        <v>121</v>
      </c>
      <c r="D235" s="24" t="s">
        <v>102</v>
      </c>
      <c r="E235" s="24" t="s">
        <v>21</v>
      </c>
      <c r="F235" s="24"/>
      <c r="G235" s="7">
        <f>G236+G238+G244+G256+G246+G254+G2186+G252+G240+G258+G250+G242+G260+G248</f>
        <v>477953079.42000002</v>
      </c>
      <c r="H235" s="7">
        <f>H236+H238+H244+H256+H246+H254+H2186+H252+H240+H258+H250+H242+H260+H248</f>
        <v>479451605.83000004</v>
      </c>
    </row>
    <row r="236" spans="1:8" ht="51">
      <c r="A236" s="13" t="s">
        <v>40</v>
      </c>
      <c r="B236" s="24" t="s">
        <v>119</v>
      </c>
      <c r="C236" s="24" t="s">
        <v>121</v>
      </c>
      <c r="D236" s="24" t="s">
        <v>102</v>
      </c>
      <c r="E236" s="24" t="s">
        <v>302</v>
      </c>
      <c r="F236" s="24"/>
      <c r="G236" s="7">
        <f>G237</f>
        <v>21110840</v>
      </c>
      <c r="H236" s="7">
        <f>H237</f>
        <v>21433640</v>
      </c>
    </row>
    <row r="237" spans="1:8" ht="25.5">
      <c r="A237" s="19" t="s">
        <v>1</v>
      </c>
      <c r="B237" s="24" t="s">
        <v>119</v>
      </c>
      <c r="C237" s="24" t="s">
        <v>121</v>
      </c>
      <c r="D237" s="24" t="s">
        <v>102</v>
      </c>
      <c r="E237" s="24" t="s">
        <v>302</v>
      </c>
      <c r="F237" s="24" t="s">
        <v>2</v>
      </c>
      <c r="G237" s="7">
        <v>21110840</v>
      </c>
      <c r="H237" s="7">
        <v>21433640</v>
      </c>
    </row>
    <row r="238" spans="1:8" ht="38.25">
      <c r="A238" s="13" t="s">
        <v>41</v>
      </c>
      <c r="B238" s="24" t="s">
        <v>119</v>
      </c>
      <c r="C238" s="24" t="s">
        <v>121</v>
      </c>
      <c r="D238" s="24" t="s">
        <v>102</v>
      </c>
      <c r="E238" s="24" t="s">
        <v>303</v>
      </c>
      <c r="F238" s="24"/>
      <c r="G238" s="7">
        <f>G239</f>
        <v>232906459.59999999</v>
      </c>
      <c r="H238" s="7">
        <f>H239</f>
        <v>233028359.59999999</v>
      </c>
    </row>
    <row r="239" spans="1:8" ht="25.5">
      <c r="A239" s="19" t="s">
        <v>1</v>
      </c>
      <c r="B239" s="24" t="s">
        <v>119</v>
      </c>
      <c r="C239" s="24" t="s">
        <v>121</v>
      </c>
      <c r="D239" s="24" t="s">
        <v>102</v>
      </c>
      <c r="E239" s="24" t="s">
        <v>303</v>
      </c>
      <c r="F239" s="24" t="s">
        <v>2</v>
      </c>
      <c r="G239" s="7">
        <f>234858190-G274-G276</f>
        <v>232906459.59999999</v>
      </c>
      <c r="H239" s="7">
        <f>234980090-H274-H276</f>
        <v>233028359.59999999</v>
      </c>
    </row>
    <row r="240" spans="1:8" ht="51">
      <c r="A240" s="19" t="s">
        <v>288</v>
      </c>
      <c r="B240" s="24" t="s">
        <v>119</v>
      </c>
      <c r="C240" s="24" t="s">
        <v>121</v>
      </c>
      <c r="D240" s="24" t="s">
        <v>102</v>
      </c>
      <c r="E240" s="24" t="s">
        <v>304</v>
      </c>
      <c r="F240" s="24"/>
      <c r="G240" s="7">
        <f>G241</f>
        <v>10978200</v>
      </c>
      <c r="H240" s="7">
        <f>H241</f>
        <v>11417300</v>
      </c>
    </row>
    <row r="241" spans="1:8" ht="25.5">
      <c r="A241" s="19" t="s">
        <v>1</v>
      </c>
      <c r="B241" s="24" t="s">
        <v>119</v>
      </c>
      <c r="C241" s="24" t="s">
        <v>121</v>
      </c>
      <c r="D241" s="24" t="s">
        <v>102</v>
      </c>
      <c r="E241" s="24" t="s">
        <v>304</v>
      </c>
      <c r="F241" s="24" t="s">
        <v>2</v>
      </c>
      <c r="G241" s="7">
        <v>10978200</v>
      </c>
      <c r="H241" s="7">
        <v>11417300</v>
      </c>
    </row>
    <row r="242" spans="1:8" ht="63.75">
      <c r="A242" s="19" t="s">
        <v>439</v>
      </c>
      <c r="B242" s="24" t="s">
        <v>119</v>
      </c>
      <c r="C242" s="24" t="s">
        <v>121</v>
      </c>
      <c r="D242" s="24" t="s">
        <v>102</v>
      </c>
      <c r="E242" s="24" t="s">
        <v>440</v>
      </c>
      <c r="F242" s="24"/>
      <c r="G242" s="7">
        <f>G243</f>
        <v>2242300</v>
      </c>
      <c r="H242" s="7">
        <f>H243</f>
        <v>2242300</v>
      </c>
    </row>
    <row r="243" spans="1:8" ht="25.5">
      <c r="A243" s="19" t="s">
        <v>1</v>
      </c>
      <c r="B243" s="24" t="s">
        <v>119</v>
      </c>
      <c r="C243" s="24" t="s">
        <v>121</v>
      </c>
      <c r="D243" s="24" t="s">
        <v>102</v>
      </c>
      <c r="E243" s="24" t="s">
        <v>440</v>
      </c>
      <c r="F243" s="24" t="s">
        <v>2</v>
      </c>
      <c r="G243" s="7">
        <v>2242300</v>
      </c>
      <c r="H243" s="7">
        <v>2242300</v>
      </c>
    </row>
    <row r="244" spans="1:8" ht="13.5">
      <c r="A244" s="14" t="s">
        <v>124</v>
      </c>
      <c r="B244" s="24" t="s">
        <v>119</v>
      </c>
      <c r="C244" s="24" t="s">
        <v>121</v>
      </c>
      <c r="D244" s="24" t="s">
        <v>102</v>
      </c>
      <c r="E244" s="24" t="s">
        <v>242</v>
      </c>
      <c r="F244" s="24"/>
      <c r="G244" s="7">
        <f>G245</f>
        <v>118742908</v>
      </c>
      <c r="H244" s="7">
        <f>H245</f>
        <v>123047927.61</v>
      </c>
    </row>
    <row r="245" spans="1:8" ht="25.5">
      <c r="A245" s="19" t="s">
        <v>1</v>
      </c>
      <c r="B245" s="24" t="s">
        <v>119</v>
      </c>
      <c r="C245" s="24" t="s">
        <v>121</v>
      </c>
      <c r="D245" s="24" t="s">
        <v>102</v>
      </c>
      <c r="E245" s="24" t="s">
        <v>242</v>
      </c>
      <c r="F245" s="24" t="s">
        <v>2</v>
      </c>
      <c r="G245" s="7">
        <f>121265541.52-G278-191280</f>
        <v>118742908</v>
      </c>
      <c r="H245" s="7">
        <f>125570561.13-H278-191280</f>
        <v>123047927.61</v>
      </c>
    </row>
    <row r="246" spans="1:8" ht="13.5">
      <c r="A246" s="14" t="s">
        <v>126</v>
      </c>
      <c r="B246" s="24" t="s">
        <v>119</v>
      </c>
      <c r="C246" s="24" t="s">
        <v>121</v>
      </c>
      <c r="D246" s="24" t="s">
        <v>102</v>
      </c>
      <c r="E246" s="24" t="s">
        <v>249</v>
      </c>
      <c r="F246" s="24"/>
      <c r="G246" s="7">
        <f>G247</f>
        <v>11449850.4</v>
      </c>
      <c r="H246" s="7">
        <f>H247</f>
        <v>11815196.789999999</v>
      </c>
    </row>
    <row r="247" spans="1:8" ht="25.5">
      <c r="A247" s="19" t="s">
        <v>1</v>
      </c>
      <c r="B247" s="24" t="s">
        <v>119</v>
      </c>
      <c r="C247" s="24" t="s">
        <v>121</v>
      </c>
      <c r="D247" s="24" t="s">
        <v>102</v>
      </c>
      <c r="E247" s="24" t="s">
        <v>249</v>
      </c>
      <c r="F247" s="24" t="s">
        <v>2</v>
      </c>
      <c r="G247" s="7">
        <f>11449552+298.4</f>
        <v>11449850.4</v>
      </c>
      <c r="H247" s="7">
        <f>11814600+596.79</f>
        <v>11815196.789999999</v>
      </c>
    </row>
    <row r="248" spans="1:8" ht="14.25" customHeight="1">
      <c r="A248" s="19" t="s">
        <v>505</v>
      </c>
      <c r="B248" s="24" t="s">
        <v>119</v>
      </c>
      <c r="C248" s="24" t="s">
        <v>121</v>
      </c>
      <c r="D248" s="24" t="s">
        <v>102</v>
      </c>
      <c r="E248" s="24" t="s">
        <v>504</v>
      </c>
      <c r="F248" s="24"/>
      <c r="G248" s="7">
        <f>G249</f>
        <v>4431900</v>
      </c>
      <c r="H248" s="7">
        <f>H249</f>
        <v>2656460</v>
      </c>
    </row>
    <row r="249" spans="1:8" ht="25.5">
      <c r="A249" s="19" t="s">
        <v>1</v>
      </c>
      <c r="B249" s="24" t="s">
        <v>119</v>
      </c>
      <c r="C249" s="24" t="s">
        <v>121</v>
      </c>
      <c r="D249" s="24" t="s">
        <v>102</v>
      </c>
      <c r="E249" s="24" t="s">
        <v>504</v>
      </c>
      <c r="F249" s="24" t="s">
        <v>2</v>
      </c>
      <c r="G249" s="7">
        <v>4431900</v>
      </c>
      <c r="H249" s="7">
        <v>2656460</v>
      </c>
    </row>
    <row r="250" spans="1:8" ht="25.5">
      <c r="A250" s="19" t="s">
        <v>162</v>
      </c>
      <c r="B250" s="24" t="s">
        <v>119</v>
      </c>
      <c r="C250" s="24" t="s">
        <v>121</v>
      </c>
      <c r="D250" s="24" t="s">
        <v>102</v>
      </c>
      <c r="E250" s="24" t="s">
        <v>253</v>
      </c>
      <c r="F250" s="24"/>
      <c r="G250" s="7">
        <f>G251</f>
        <v>650000</v>
      </c>
      <c r="H250" s="7">
        <f>H251</f>
        <v>650000</v>
      </c>
    </row>
    <row r="251" spans="1:8" ht="25.5">
      <c r="A251" s="19" t="s">
        <v>1</v>
      </c>
      <c r="B251" s="24" t="s">
        <v>119</v>
      </c>
      <c r="C251" s="24" t="s">
        <v>121</v>
      </c>
      <c r="D251" s="24" t="s">
        <v>102</v>
      </c>
      <c r="E251" s="24" t="s">
        <v>253</v>
      </c>
      <c r="F251" s="24" t="s">
        <v>2</v>
      </c>
      <c r="G251" s="7">
        <f>400000+250000</f>
        <v>650000</v>
      </c>
      <c r="H251" s="7">
        <f>400000+250000</f>
        <v>650000</v>
      </c>
    </row>
    <row r="252" spans="1:8" ht="63.75">
      <c r="A252" s="19" t="s">
        <v>189</v>
      </c>
      <c r="B252" s="24" t="s">
        <v>119</v>
      </c>
      <c r="C252" s="24" t="s">
        <v>121</v>
      </c>
      <c r="D252" s="24" t="s">
        <v>102</v>
      </c>
      <c r="E252" s="24" t="s">
        <v>243</v>
      </c>
      <c r="F252" s="24"/>
      <c r="G252" s="7">
        <f>G253</f>
        <v>2000000</v>
      </c>
      <c r="H252" s="7">
        <f>H253</f>
        <v>2000000</v>
      </c>
    </row>
    <row r="253" spans="1:8" ht="25.5">
      <c r="A253" s="19" t="s">
        <v>1</v>
      </c>
      <c r="B253" s="24" t="s">
        <v>119</v>
      </c>
      <c r="C253" s="24" t="s">
        <v>121</v>
      </c>
      <c r="D253" s="24" t="s">
        <v>102</v>
      </c>
      <c r="E253" s="24" t="s">
        <v>243</v>
      </c>
      <c r="F253" s="24" t="s">
        <v>2</v>
      </c>
      <c r="G253" s="7">
        <v>2000000</v>
      </c>
      <c r="H253" s="7">
        <v>2000000</v>
      </c>
    </row>
    <row r="254" spans="1:8" ht="25.5">
      <c r="A254" s="19" t="s">
        <v>190</v>
      </c>
      <c r="B254" s="24" t="s">
        <v>119</v>
      </c>
      <c r="C254" s="24" t="s">
        <v>121</v>
      </c>
      <c r="D254" s="24" t="s">
        <v>102</v>
      </c>
      <c r="E254" s="24" t="s">
        <v>263</v>
      </c>
      <c r="F254" s="24"/>
      <c r="G254" s="7">
        <f>G255</f>
        <v>26549039.309999999</v>
      </c>
      <c r="H254" s="7">
        <f>H255</f>
        <v>25352071.23</v>
      </c>
    </row>
    <row r="255" spans="1:8" ht="25.5">
      <c r="A255" s="19" t="s">
        <v>1</v>
      </c>
      <c r="B255" s="24" t="s">
        <v>119</v>
      </c>
      <c r="C255" s="24" t="s">
        <v>121</v>
      </c>
      <c r="D255" s="24" t="s">
        <v>102</v>
      </c>
      <c r="E255" s="24" t="s">
        <v>263</v>
      </c>
      <c r="F255" s="24" t="s">
        <v>2</v>
      </c>
      <c r="G255" s="7">
        <f>6096900+27000+20425139.31</f>
        <v>26549039.309999999</v>
      </c>
      <c r="H255" s="7">
        <f>6098700+27000+19226371.23</f>
        <v>25352071.23</v>
      </c>
    </row>
    <row r="256" spans="1:8" ht="25.5">
      <c r="A256" s="19" t="s">
        <v>45</v>
      </c>
      <c r="B256" s="24" t="s">
        <v>119</v>
      </c>
      <c r="C256" s="24" t="s">
        <v>121</v>
      </c>
      <c r="D256" s="24" t="s">
        <v>102</v>
      </c>
      <c r="E256" s="24" t="s">
        <v>305</v>
      </c>
      <c r="F256" s="24"/>
      <c r="G256" s="7">
        <f>G257</f>
        <v>3028700</v>
      </c>
      <c r="H256" s="7">
        <f>H257</f>
        <v>3028700</v>
      </c>
    </row>
    <row r="257" spans="1:8" ht="25.5">
      <c r="A257" s="19" t="s">
        <v>1</v>
      </c>
      <c r="B257" s="24" t="s">
        <v>119</v>
      </c>
      <c r="C257" s="24" t="s">
        <v>121</v>
      </c>
      <c r="D257" s="24" t="s">
        <v>102</v>
      </c>
      <c r="E257" s="24" t="s">
        <v>305</v>
      </c>
      <c r="F257" s="24" t="s">
        <v>2</v>
      </c>
      <c r="G257" s="7">
        <f t="shared" ref="G257:H257" si="32">1328700+1700000</f>
        <v>3028700</v>
      </c>
      <c r="H257" s="7">
        <f t="shared" si="32"/>
        <v>3028700</v>
      </c>
    </row>
    <row r="258" spans="1:8" ht="25.5">
      <c r="A258" s="14" t="s">
        <v>187</v>
      </c>
      <c r="B258" s="24" t="s">
        <v>119</v>
      </c>
      <c r="C258" s="24" t="s">
        <v>121</v>
      </c>
      <c r="D258" s="24" t="s">
        <v>102</v>
      </c>
      <c r="E258" s="24" t="s">
        <v>306</v>
      </c>
      <c r="F258" s="24"/>
      <c r="G258" s="7">
        <f>G259</f>
        <v>3117000</v>
      </c>
      <c r="H258" s="7">
        <f>H259</f>
        <v>3117000</v>
      </c>
    </row>
    <row r="259" spans="1:8" ht="25.5">
      <c r="A259" s="14" t="s">
        <v>1</v>
      </c>
      <c r="B259" s="24" t="s">
        <v>119</v>
      </c>
      <c r="C259" s="24" t="s">
        <v>121</v>
      </c>
      <c r="D259" s="24" t="s">
        <v>102</v>
      </c>
      <c r="E259" s="24" t="s">
        <v>306</v>
      </c>
      <c r="F259" s="24" t="s">
        <v>2</v>
      </c>
      <c r="G259" s="7">
        <f t="shared" ref="G259:H259" si="33">3037000+80000</f>
        <v>3117000</v>
      </c>
      <c r="H259" s="7">
        <f t="shared" si="33"/>
        <v>3117000</v>
      </c>
    </row>
    <row r="260" spans="1:8" ht="13.5">
      <c r="A260" s="19" t="s">
        <v>480</v>
      </c>
      <c r="B260" s="24" t="s">
        <v>119</v>
      </c>
      <c r="C260" s="24" t="s">
        <v>121</v>
      </c>
      <c r="D260" s="24" t="s">
        <v>102</v>
      </c>
      <c r="E260" s="24" t="s">
        <v>481</v>
      </c>
      <c r="F260" s="24"/>
      <c r="G260" s="7">
        <f>G264+G261</f>
        <v>40745882.109999999</v>
      </c>
      <c r="H260" s="7">
        <f>H264+H261</f>
        <v>39662650.600000001</v>
      </c>
    </row>
    <row r="261" spans="1:8" ht="13.5">
      <c r="A261" s="19" t="s">
        <v>508</v>
      </c>
      <c r="B261" s="24" t="s">
        <v>119</v>
      </c>
      <c r="C261" s="24" t="s">
        <v>121</v>
      </c>
      <c r="D261" s="24" t="s">
        <v>102</v>
      </c>
      <c r="E261" s="24" t="s">
        <v>509</v>
      </c>
      <c r="F261" s="24"/>
      <c r="G261" s="7">
        <f>G262</f>
        <v>1206200</v>
      </c>
      <c r="H261" s="7">
        <f>H262</f>
        <v>1194700</v>
      </c>
    </row>
    <row r="262" spans="1:8" ht="25.5">
      <c r="A262" s="19" t="s">
        <v>197</v>
      </c>
      <c r="B262" s="24" t="s">
        <v>119</v>
      </c>
      <c r="C262" s="24" t="s">
        <v>121</v>
      </c>
      <c r="D262" s="24" t="s">
        <v>102</v>
      </c>
      <c r="E262" s="24" t="s">
        <v>510</v>
      </c>
      <c r="F262" s="24"/>
      <c r="G262" s="7">
        <f>G263</f>
        <v>1206200</v>
      </c>
      <c r="H262" s="7">
        <f>H263</f>
        <v>1194700</v>
      </c>
    </row>
    <row r="263" spans="1:8" ht="25.5">
      <c r="A263" s="19" t="s">
        <v>1</v>
      </c>
      <c r="B263" s="24" t="s">
        <v>119</v>
      </c>
      <c r="C263" s="24" t="s">
        <v>121</v>
      </c>
      <c r="D263" s="24" t="s">
        <v>102</v>
      </c>
      <c r="E263" s="24" t="s">
        <v>510</v>
      </c>
      <c r="F263" s="24" t="s">
        <v>2</v>
      </c>
      <c r="G263" s="7">
        <f>1114900+91300</f>
        <v>1206200</v>
      </c>
      <c r="H263" s="7">
        <f>1103400+91300</f>
        <v>1194700</v>
      </c>
    </row>
    <row r="264" spans="1:8" ht="13.5">
      <c r="A264" s="19" t="s">
        <v>482</v>
      </c>
      <c r="B264" s="24" t="s">
        <v>119</v>
      </c>
      <c r="C264" s="24" t="s">
        <v>121</v>
      </c>
      <c r="D264" s="24" t="s">
        <v>102</v>
      </c>
      <c r="E264" s="24" t="s">
        <v>483</v>
      </c>
      <c r="F264" s="24"/>
      <c r="G264" s="7">
        <f>G265+G267+G269</f>
        <v>39539682.109999999</v>
      </c>
      <c r="H264" s="7">
        <f>H265+H267+H269</f>
        <v>38467950.600000001</v>
      </c>
    </row>
    <row r="265" spans="1:8" ht="38.25">
      <c r="A265" s="19" t="s">
        <v>484</v>
      </c>
      <c r="B265" s="24" t="s">
        <v>119</v>
      </c>
      <c r="C265" s="24" t="s">
        <v>121</v>
      </c>
      <c r="D265" s="24" t="s">
        <v>102</v>
      </c>
      <c r="E265" s="24" t="s">
        <v>485</v>
      </c>
      <c r="F265" s="24"/>
      <c r="G265" s="7">
        <f>G266</f>
        <v>814127.93</v>
      </c>
      <c r="H265" s="7">
        <f>H266</f>
        <v>814127.93</v>
      </c>
    </row>
    <row r="266" spans="1:8" ht="25.5">
      <c r="A266" s="19" t="s">
        <v>1</v>
      </c>
      <c r="B266" s="24" t="s">
        <v>119</v>
      </c>
      <c r="C266" s="24" t="s">
        <v>121</v>
      </c>
      <c r="D266" s="24" t="s">
        <v>102</v>
      </c>
      <c r="E266" s="24" t="s">
        <v>485</v>
      </c>
      <c r="F266" s="24" t="s">
        <v>2</v>
      </c>
      <c r="G266" s="7">
        <v>814127.93</v>
      </c>
      <c r="H266" s="7">
        <v>814127.93</v>
      </c>
    </row>
    <row r="267" spans="1:8" ht="25.5">
      <c r="A267" s="19" t="s">
        <v>486</v>
      </c>
      <c r="B267" s="24" t="s">
        <v>119</v>
      </c>
      <c r="C267" s="24" t="s">
        <v>121</v>
      </c>
      <c r="D267" s="24" t="s">
        <v>102</v>
      </c>
      <c r="E267" s="24" t="s">
        <v>487</v>
      </c>
      <c r="F267" s="24"/>
      <c r="G267" s="7">
        <f>G268</f>
        <v>1916554.18</v>
      </c>
      <c r="H267" s="7">
        <f>H268</f>
        <v>1951222.67</v>
      </c>
    </row>
    <row r="268" spans="1:8" ht="25.5">
      <c r="A268" s="19" t="s">
        <v>1</v>
      </c>
      <c r="B268" s="24" t="s">
        <v>119</v>
      </c>
      <c r="C268" s="24" t="s">
        <v>121</v>
      </c>
      <c r="D268" s="24" t="s">
        <v>102</v>
      </c>
      <c r="E268" s="24" t="s">
        <v>487</v>
      </c>
      <c r="F268" s="24" t="s">
        <v>2</v>
      </c>
      <c r="G268" s="7">
        <v>1916554.18</v>
      </c>
      <c r="H268" s="7">
        <f>1951222.67</f>
        <v>1951222.67</v>
      </c>
    </row>
    <row r="269" spans="1:8" ht="25.5">
      <c r="A269" s="19" t="s">
        <v>488</v>
      </c>
      <c r="B269" s="24" t="s">
        <v>119</v>
      </c>
      <c r="C269" s="24" t="s">
        <v>121</v>
      </c>
      <c r="D269" s="24" t="s">
        <v>102</v>
      </c>
      <c r="E269" s="24" t="s">
        <v>489</v>
      </c>
      <c r="F269" s="24"/>
      <c r="G269" s="7">
        <f>G270</f>
        <v>36809000</v>
      </c>
      <c r="H269" s="7">
        <f>H270</f>
        <v>35702600</v>
      </c>
    </row>
    <row r="270" spans="1:8" ht="25.5">
      <c r="A270" s="19" t="s">
        <v>1</v>
      </c>
      <c r="B270" s="24" t="s">
        <v>119</v>
      </c>
      <c r="C270" s="24" t="s">
        <v>121</v>
      </c>
      <c r="D270" s="24" t="s">
        <v>102</v>
      </c>
      <c r="E270" s="24" t="s">
        <v>489</v>
      </c>
      <c r="F270" s="24" t="s">
        <v>2</v>
      </c>
      <c r="G270" s="7">
        <v>36809000</v>
      </c>
      <c r="H270" s="7">
        <v>35702600</v>
      </c>
    </row>
    <row r="271" spans="1:8" ht="13.5">
      <c r="A271" s="14" t="s">
        <v>7</v>
      </c>
      <c r="B271" s="24" t="s">
        <v>119</v>
      </c>
      <c r="C271" s="24" t="s">
        <v>121</v>
      </c>
      <c r="D271" s="24" t="s">
        <v>101</v>
      </c>
      <c r="E271" s="24"/>
      <c r="F271" s="24"/>
      <c r="G271" s="7">
        <f>G272</f>
        <v>37123352</v>
      </c>
      <c r="H271" s="7">
        <f>H272</f>
        <v>37123352</v>
      </c>
    </row>
    <row r="272" spans="1:8" ht="13.5">
      <c r="A272" s="19" t="s">
        <v>8</v>
      </c>
      <c r="B272" s="24" t="s">
        <v>119</v>
      </c>
      <c r="C272" s="24" t="s">
        <v>121</v>
      </c>
      <c r="D272" s="24" t="s">
        <v>101</v>
      </c>
      <c r="E272" s="24" t="s">
        <v>21</v>
      </c>
      <c r="F272" s="24"/>
      <c r="G272" s="7">
        <f t="shared" ref="G272:H272" si="34">G279+G277+G281+G273+G275</f>
        <v>37123352</v>
      </c>
      <c r="H272" s="7">
        <f t="shared" si="34"/>
        <v>37123352</v>
      </c>
    </row>
    <row r="273" spans="1:8" ht="38.25">
      <c r="A273" s="13" t="s">
        <v>41</v>
      </c>
      <c r="B273" s="24" t="s">
        <v>119</v>
      </c>
      <c r="C273" s="24" t="s">
        <v>121</v>
      </c>
      <c r="D273" s="24" t="s">
        <v>101</v>
      </c>
      <c r="E273" s="24" t="s">
        <v>303</v>
      </c>
      <c r="F273" s="24"/>
      <c r="G273" s="7">
        <f>G274</f>
        <v>1659314</v>
      </c>
      <c r="H273" s="7">
        <f>H274</f>
        <v>1659314</v>
      </c>
    </row>
    <row r="274" spans="1:8" ht="25.5">
      <c r="A274" s="19" t="s">
        <v>1</v>
      </c>
      <c r="B274" s="24" t="s">
        <v>119</v>
      </c>
      <c r="C274" s="24" t="s">
        <v>121</v>
      </c>
      <c r="D274" s="24" t="s">
        <v>101</v>
      </c>
      <c r="E274" s="24" t="s">
        <v>303</v>
      </c>
      <c r="F274" s="24" t="s">
        <v>2</v>
      </c>
      <c r="G274" s="7">
        <f>1468034+191280</f>
        <v>1659314</v>
      </c>
      <c r="H274" s="7">
        <f>1468034+191280</f>
        <v>1659314</v>
      </c>
    </row>
    <row r="275" spans="1:8" ht="63.75">
      <c r="A275" s="13" t="s">
        <v>307</v>
      </c>
      <c r="B275" s="24" t="s">
        <v>119</v>
      </c>
      <c r="C275" s="24" t="s">
        <v>121</v>
      </c>
      <c r="D275" s="24" t="s">
        <v>101</v>
      </c>
      <c r="E275" s="24" t="s">
        <v>308</v>
      </c>
      <c r="F275" s="24"/>
      <c r="G275" s="7">
        <f>G276</f>
        <v>292416.40000000002</v>
      </c>
      <c r="H275" s="7">
        <f>H276</f>
        <v>292416.40000000002</v>
      </c>
    </row>
    <row r="276" spans="1:8" ht="25.5">
      <c r="A276" s="19" t="s">
        <v>1</v>
      </c>
      <c r="B276" s="24" t="s">
        <v>119</v>
      </c>
      <c r="C276" s="24" t="s">
        <v>121</v>
      </c>
      <c r="D276" s="24" t="s">
        <v>101</v>
      </c>
      <c r="E276" s="24" t="s">
        <v>308</v>
      </c>
      <c r="F276" s="24" t="s">
        <v>2</v>
      </c>
      <c r="G276" s="7">
        <f>483696.4-191280</f>
        <v>292416.40000000002</v>
      </c>
      <c r="H276" s="7">
        <f>483696.4-191280</f>
        <v>292416.40000000002</v>
      </c>
    </row>
    <row r="277" spans="1:8" ht="13.5">
      <c r="A277" s="19" t="s">
        <v>124</v>
      </c>
      <c r="B277" s="24" t="s">
        <v>119</v>
      </c>
      <c r="C277" s="24" t="s">
        <v>121</v>
      </c>
      <c r="D277" s="24" t="s">
        <v>101</v>
      </c>
      <c r="E277" s="24" t="s">
        <v>242</v>
      </c>
      <c r="F277" s="24"/>
      <c r="G277" s="7">
        <f>G278</f>
        <v>2331353.52</v>
      </c>
      <c r="H277" s="7">
        <f>H278</f>
        <v>2331353.52</v>
      </c>
    </row>
    <row r="278" spans="1:8" ht="25.5">
      <c r="A278" s="19" t="s">
        <v>1</v>
      </c>
      <c r="B278" s="24" t="s">
        <v>119</v>
      </c>
      <c r="C278" s="24" t="s">
        <v>121</v>
      </c>
      <c r="D278" s="24" t="s">
        <v>101</v>
      </c>
      <c r="E278" s="24" t="s">
        <v>242</v>
      </c>
      <c r="F278" s="24" t="s">
        <v>2</v>
      </c>
      <c r="G278" s="7">
        <f>2522633.52-191280</f>
        <v>2331353.52</v>
      </c>
      <c r="H278" s="7">
        <f>2522633.52-191280</f>
        <v>2331353.52</v>
      </c>
    </row>
    <row r="279" spans="1:8" ht="13.5">
      <c r="A279" s="14" t="s">
        <v>125</v>
      </c>
      <c r="B279" s="24" t="s">
        <v>119</v>
      </c>
      <c r="C279" s="24" t="s">
        <v>121</v>
      </c>
      <c r="D279" s="24" t="s">
        <v>101</v>
      </c>
      <c r="E279" s="24" t="s">
        <v>250</v>
      </c>
      <c r="F279" s="24"/>
      <c r="G279" s="7">
        <f>G280</f>
        <v>18389604.48</v>
      </c>
      <c r="H279" s="7">
        <f>H280</f>
        <v>18389604.48</v>
      </c>
    </row>
    <row r="280" spans="1:8" ht="25.5">
      <c r="A280" s="19" t="s">
        <v>1</v>
      </c>
      <c r="B280" s="24" t="s">
        <v>119</v>
      </c>
      <c r="C280" s="24" t="s">
        <v>121</v>
      </c>
      <c r="D280" s="24" t="s">
        <v>101</v>
      </c>
      <c r="E280" s="24" t="s">
        <v>250</v>
      </c>
      <c r="F280" s="24" t="s">
        <v>2</v>
      </c>
      <c r="G280" s="7">
        <v>18389604.48</v>
      </c>
      <c r="H280" s="7">
        <v>18389604.48</v>
      </c>
    </row>
    <row r="281" spans="1:8" ht="25.5">
      <c r="A281" s="19" t="s">
        <v>292</v>
      </c>
      <c r="B281" s="24" t="s">
        <v>119</v>
      </c>
      <c r="C281" s="24" t="s">
        <v>121</v>
      </c>
      <c r="D281" s="24" t="s">
        <v>101</v>
      </c>
      <c r="E281" s="24" t="s">
        <v>291</v>
      </c>
      <c r="F281" s="24"/>
      <c r="G281" s="7">
        <f t="shared" ref="G281:H281" si="35">G282+G283</f>
        <v>14450663.6</v>
      </c>
      <c r="H281" s="7">
        <f t="shared" si="35"/>
        <v>14450663.6</v>
      </c>
    </row>
    <row r="282" spans="1:8" ht="25.5">
      <c r="A282" s="19" t="s">
        <v>1</v>
      </c>
      <c r="B282" s="24" t="s">
        <v>119</v>
      </c>
      <c r="C282" s="24" t="s">
        <v>121</v>
      </c>
      <c r="D282" s="24" t="s">
        <v>101</v>
      </c>
      <c r="E282" s="24" t="s">
        <v>291</v>
      </c>
      <c r="F282" s="24" t="s">
        <v>2</v>
      </c>
      <c r="G282" s="7">
        <f>13706255.28+259059.6+210000+191280</f>
        <v>14366594.879999999</v>
      </c>
      <c r="H282" s="7">
        <f>13706255.28+259059.6+210000+191280</f>
        <v>14366594.879999999</v>
      </c>
    </row>
    <row r="283" spans="1:8" ht="13.5">
      <c r="A283" s="19" t="s">
        <v>157</v>
      </c>
      <c r="B283" s="24" t="s">
        <v>119</v>
      </c>
      <c r="C283" s="24" t="s">
        <v>121</v>
      </c>
      <c r="D283" s="24" t="s">
        <v>101</v>
      </c>
      <c r="E283" s="24" t="s">
        <v>291</v>
      </c>
      <c r="F283" s="24" t="s">
        <v>156</v>
      </c>
      <c r="G283" s="7">
        <f>84367.12-298.4</f>
        <v>84068.72</v>
      </c>
      <c r="H283" s="7">
        <f>84665.51-596.79</f>
        <v>84068.72</v>
      </c>
    </row>
    <row r="284" spans="1:8" ht="13.5">
      <c r="A284" s="19" t="s">
        <v>127</v>
      </c>
      <c r="B284" s="24" t="s">
        <v>119</v>
      </c>
      <c r="C284" s="24" t="s">
        <v>121</v>
      </c>
      <c r="D284" s="24" t="s">
        <v>121</v>
      </c>
      <c r="E284" s="24"/>
      <c r="F284" s="24"/>
      <c r="G284" s="7">
        <f>G285</f>
        <v>421000</v>
      </c>
      <c r="H284" s="7">
        <f>H285</f>
        <v>421000</v>
      </c>
    </row>
    <row r="285" spans="1:8" s="26" customFormat="1" ht="13.5">
      <c r="A285" s="10" t="s">
        <v>165</v>
      </c>
      <c r="B285" s="24" t="s">
        <v>119</v>
      </c>
      <c r="C285" s="24" t="s">
        <v>121</v>
      </c>
      <c r="D285" s="24" t="s">
        <v>121</v>
      </c>
      <c r="E285" s="24" t="s">
        <v>12</v>
      </c>
      <c r="F285" s="24"/>
      <c r="G285" s="7">
        <f t="shared" ref="G285:H287" si="36">G286</f>
        <v>421000</v>
      </c>
      <c r="H285" s="7">
        <f t="shared" si="36"/>
        <v>421000</v>
      </c>
    </row>
    <row r="286" spans="1:8" s="26" customFormat="1" ht="13.5">
      <c r="A286" s="19" t="s">
        <v>480</v>
      </c>
      <c r="B286" s="24" t="s">
        <v>119</v>
      </c>
      <c r="C286" s="24" t="s">
        <v>121</v>
      </c>
      <c r="D286" s="24" t="s">
        <v>121</v>
      </c>
      <c r="E286" s="24" t="s">
        <v>490</v>
      </c>
      <c r="F286" s="24"/>
      <c r="G286" s="7">
        <f t="shared" si="36"/>
        <v>421000</v>
      </c>
      <c r="H286" s="7">
        <f t="shared" si="36"/>
        <v>421000</v>
      </c>
    </row>
    <row r="287" spans="1:8" s="26" customFormat="1" ht="13.5">
      <c r="A287" s="10" t="s">
        <v>491</v>
      </c>
      <c r="B287" s="24" t="s">
        <v>119</v>
      </c>
      <c r="C287" s="24" t="s">
        <v>121</v>
      </c>
      <c r="D287" s="24" t="s">
        <v>121</v>
      </c>
      <c r="E287" s="24" t="s">
        <v>492</v>
      </c>
      <c r="F287" s="24"/>
      <c r="G287" s="7">
        <f t="shared" si="36"/>
        <v>421000</v>
      </c>
      <c r="H287" s="7">
        <f t="shared" si="36"/>
        <v>421000</v>
      </c>
    </row>
    <row r="288" spans="1:8" s="26" customFormat="1" ht="13.5">
      <c r="A288" s="10" t="s">
        <v>13</v>
      </c>
      <c r="B288" s="24" t="s">
        <v>119</v>
      </c>
      <c r="C288" s="24" t="s">
        <v>121</v>
      </c>
      <c r="D288" s="24" t="s">
        <v>121</v>
      </c>
      <c r="E288" s="24" t="s">
        <v>493</v>
      </c>
      <c r="F288" s="24"/>
      <c r="G288" s="7">
        <f>G289</f>
        <v>421000</v>
      </c>
      <c r="H288" s="7">
        <f>H289</f>
        <v>421000</v>
      </c>
    </row>
    <row r="289" spans="1:8" s="26" customFormat="1" ht="13.5">
      <c r="A289" s="8" t="s">
        <v>155</v>
      </c>
      <c r="B289" s="24" t="s">
        <v>119</v>
      </c>
      <c r="C289" s="24" t="s">
        <v>121</v>
      </c>
      <c r="D289" s="24" t="s">
        <v>121</v>
      </c>
      <c r="E289" s="24" t="s">
        <v>493</v>
      </c>
      <c r="F289" s="24" t="s">
        <v>153</v>
      </c>
      <c r="G289" s="7">
        <f t="shared" ref="G289:H289" si="37">401000+20000</f>
        <v>421000</v>
      </c>
      <c r="H289" s="7">
        <f t="shared" si="37"/>
        <v>421000</v>
      </c>
    </row>
    <row r="290" spans="1:8" s="26" customFormat="1" ht="13.5">
      <c r="A290" s="10" t="s">
        <v>128</v>
      </c>
      <c r="B290" s="24" t="s">
        <v>119</v>
      </c>
      <c r="C290" s="24" t="s">
        <v>121</v>
      </c>
      <c r="D290" s="24" t="s">
        <v>107</v>
      </c>
      <c r="E290" s="24"/>
      <c r="F290" s="24"/>
      <c r="G290" s="7">
        <f>G296+G291+G318</f>
        <v>53451872</v>
      </c>
      <c r="H290" s="7">
        <f>H296+H291+H318</f>
        <v>53452172</v>
      </c>
    </row>
    <row r="291" spans="1:8" s="26" customFormat="1" ht="13.5">
      <c r="A291" s="8" t="s">
        <v>183</v>
      </c>
      <c r="B291" s="24" t="s">
        <v>119</v>
      </c>
      <c r="C291" s="24" t="s">
        <v>121</v>
      </c>
      <c r="D291" s="24" t="s">
        <v>107</v>
      </c>
      <c r="E291" s="24" t="s">
        <v>182</v>
      </c>
      <c r="F291" s="24"/>
      <c r="G291" s="7">
        <f>G292+G294</f>
        <v>22000</v>
      </c>
      <c r="H291" s="7">
        <f>H292+H294</f>
        <v>22000</v>
      </c>
    </row>
    <row r="292" spans="1:8" s="26" customFormat="1" ht="13.5">
      <c r="A292" s="8" t="s">
        <v>185</v>
      </c>
      <c r="B292" s="24" t="s">
        <v>119</v>
      </c>
      <c r="C292" s="24" t="s">
        <v>121</v>
      </c>
      <c r="D292" s="24" t="s">
        <v>107</v>
      </c>
      <c r="E292" s="24" t="s">
        <v>198</v>
      </c>
      <c r="F292" s="24"/>
      <c r="G292" s="7">
        <f t="shared" ref="G292:H292" si="38">G293</f>
        <v>10000</v>
      </c>
      <c r="H292" s="7">
        <f t="shared" si="38"/>
        <v>10000</v>
      </c>
    </row>
    <row r="293" spans="1:8" s="26" customFormat="1" ht="13.5">
      <c r="A293" s="8" t="s">
        <v>155</v>
      </c>
      <c r="B293" s="24" t="s">
        <v>119</v>
      </c>
      <c r="C293" s="24" t="s">
        <v>121</v>
      </c>
      <c r="D293" s="24" t="s">
        <v>107</v>
      </c>
      <c r="E293" s="24" t="s">
        <v>198</v>
      </c>
      <c r="F293" s="24" t="s">
        <v>153</v>
      </c>
      <c r="G293" s="7">
        <v>10000</v>
      </c>
      <c r="H293" s="7">
        <v>10000</v>
      </c>
    </row>
    <row r="294" spans="1:8" s="26" customFormat="1" ht="13.5">
      <c r="A294" s="8" t="s">
        <v>191</v>
      </c>
      <c r="B294" s="24" t="s">
        <v>119</v>
      </c>
      <c r="C294" s="24" t="s">
        <v>121</v>
      </c>
      <c r="D294" s="24" t="s">
        <v>107</v>
      </c>
      <c r="E294" s="24" t="s">
        <v>199</v>
      </c>
      <c r="F294" s="24"/>
      <c r="G294" s="7">
        <f t="shared" ref="G294:H294" si="39">G295</f>
        <v>12000</v>
      </c>
      <c r="H294" s="7">
        <f t="shared" si="39"/>
        <v>12000</v>
      </c>
    </row>
    <row r="295" spans="1:8" s="26" customFormat="1" ht="13.5">
      <c r="A295" s="8" t="s">
        <v>155</v>
      </c>
      <c r="B295" s="24" t="s">
        <v>119</v>
      </c>
      <c r="C295" s="24" t="s">
        <v>121</v>
      </c>
      <c r="D295" s="24" t="s">
        <v>107</v>
      </c>
      <c r="E295" s="24" t="s">
        <v>199</v>
      </c>
      <c r="F295" s="24" t="s">
        <v>153</v>
      </c>
      <c r="G295" s="7">
        <v>12000</v>
      </c>
      <c r="H295" s="7">
        <v>12000</v>
      </c>
    </row>
    <row r="296" spans="1:8" s="26" customFormat="1" ht="13.5">
      <c r="A296" s="19" t="s">
        <v>8</v>
      </c>
      <c r="B296" s="24" t="s">
        <v>119</v>
      </c>
      <c r="C296" s="24" t="s">
        <v>121</v>
      </c>
      <c r="D296" s="24" t="s">
        <v>107</v>
      </c>
      <c r="E296" s="24" t="s">
        <v>21</v>
      </c>
      <c r="F296" s="24"/>
      <c r="G296" s="7">
        <f>G299+G302+G311+G313+G297+G304+G308+G316</f>
        <v>53096272</v>
      </c>
      <c r="H296" s="7">
        <f>H299+H302+H311+H313+H297+H304+H308+H316</f>
        <v>53096572</v>
      </c>
    </row>
    <row r="297" spans="1:8" ht="38.25">
      <c r="A297" s="13" t="s">
        <v>62</v>
      </c>
      <c r="B297" s="24" t="s">
        <v>119</v>
      </c>
      <c r="C297" s="24" t="s">
        <v>121</v>
      </c>
      <c r="D297" s="24" t="s">
        <v>107</v>
      </c>
      <c r="E297" s="24" t="s">
        <v>314</v>
      </c>
      <c r="F297" s="24"/>
      <c r="G297" s="7">
        <f t="shared" ref="G297:H297" si="40">G298</f>
        <v>54270</v>
      </c>
      <c r="H297" s="7">
        <f t="shared" si="40"/>
        <v>54570</v>
      </c>
    </row>
    <row r="298" spans="1:8" ht="25.5">
      <c r="A298" s="19" t="s">
        <v>1</v>
      </c>
      <c r="B298" s="24" t="s">
        <v>119</v>
      </c>
      <c r="C298" s="24" t="s">
        <v>121</v>
      </c>
      <c r="D298" s="24" t="s">
        <v>107</v>
      </c>
      <c r="E298" s="24" t="s">
        <v>314</v>
      </c>
      <c r="F298" s="24" t="s">
        <v>2</v>
      </c>
      <c r="G298" s="7">
        <v>54270</v>
      </c>
      <c r="H298" s="7">
        <v>54570</v>
      </c>
    </row>
    <row r="299" spans="1:8" s="26" customFormat="1" ht="25.5">
      <c r="A299" s="8" t="s">
        <v>103</v>
      </c>
      <c r="B299" s="24" t="s">
        <v>119</v>
      </c>
      <c r="C299" s="24" t="s">
        <v>121</v>
      </c>
      <c r="D299" s="24" t="s">
        <v>107</v>
      </c>
      <c r="E299" s="24" t="s">
        <v>254</v>
      </c>
      <c r="F299" s="24"/>
      <c r="G299" s="7">
        <f>G300+G301</f>
        <v>6495631</v>
      </c>
      <c r="H299" s="7">
        <f>H300+H301</f>
        <v>6495631</v>
      </c>
    </row>
    <row r="300" spans="1:8" s="26" customFormat="1" ht="38.25">
      <c r="A300" s="8" t="s">
        <v>154</v>
      </c>
      <c r="B300" s="24" t="s">
        <v>119</v>
      </c>
      <c r="C300" s="24" t="s">
        <v>121</v>
      </c>
      <c r="D300" s="24" t="s">
        <v>107</v>
      </c>
      <c r="E300" s="24" t="s">
        <v>254</v>
      </c>
      <c r="F300" s="24" t="s">
        <v>152</v>
      </c>
      <c r="G300" s="7">
        <f t="shared" ref="G300:H300" si="41">4860285+1467806</f>
        <v>6328091</v>
      </c>
      <c r="H300" s="7">
        <f t="shared" si="41"/>
        <v>6328091</v>
      </c>
    </row>
    <row r="301" spans="1:8" s="26" customFormat="1" ht="13.5">
      <c r="A301" s="8" t="s">
        <v>155</v>
      </c>
      <c r="B301" s="24" t="s">
        <v>119</v>
      </c>
      <c r="C301" s="24" t="s">
        <v>121</v>
      </c>
      <c r="D301" s="24" t="s">
        <v>107</v>
      </c>
      <c r="E301" s="24" t="s">
        <v>254</v>
      </c>
      <c r="F301" s="24" t="s">
        <v>153</v>
      </c>
      <c r="G301" s="7">
        <f t="shared" ref="G301:H301" si="42">105300+62240</f>
        <v>167540</v>
      </c>
      <c r="H301" s="7">
        <f t="shared" si="42"/>
        <v>167540</v>
      </c>
    </row>
    <row r="302" spans="1:8" s="26" customFormat="1" ht="13.5">
      <c r="A302" s="8" t="s">
        <v>188</v>
      </c>
      <c r="B302" s="24" t="s">
        <v>119</v>
      </c>
      <c r="C302" s="24" t="s">
        <v>121</v>
      </c>
      <c r="D302" s="24" t="s">
        <v>107</v>
      </c>
      <c r="E302" s="24" t="s">
        <v>251</v>
      </c>
      <c r="F302" s="24"/>
      <c r="G302" s="7">
        <f t="shared" ref="G302:H302" si="43">G303</f>
        <v>6386070</v>
      </c>
      <c r="H302" s="7">
        <f t="shared" si="43"/>
        <v>6386070</v>
      </c>
    </row>
    <row r="303" spans="1:8" s="26" customFormat="1" ht="25.5">
      <c r="A303" s="19" t="s">
        <v>1</v>
      </c>
      <c r="B303" s="24" t="s">
        <v>119</v>
      </c>
      <c r="C303" s="24" t="s">
        <v>121</v>
      </c>
      <c r="D303" s="24" t="s">
        <v>107</v>
      </c>
      <c r="E303" s="24" t="s">
        <v>251</v>
      </c>
      <c r="F303" s="24" t="s">
        <v>2</v>
      </c>
      <c r="G303" s="7">
        <v>6386070</v>
      </c>
      <c r="H303" s="7">
        <v>6386070</v>
      </c>
    </row>
    <row r="304" spans="1:8" ht="38.25">
      <c r="A304" s="14" t="s">
        <v>129</v>
      </c>
      <c r="B304" s="24" t="s">
        <v>119</v>
      </c>
      <c r="C304" s="24" t="s">
        <v>121</v>
      </c>
      <c r="D304" s="24" t="s">
        <v>107</v>
      </c>
      <c r="E304" s="24" t="s">
        <v>255</v>
      </c>
      <c r="F304" s="24"/>
      <c r="G304" s="7">
        <f>G305+G306+G307</f>
        <v>29548786</v>
      </c>
      <c r="H304" s="7">
        <f>H305+H306+H307</f>
        <v>29548786</v>
      </c>
    </row>
    <row r="305" spans="1:8" ht="38.25">
      <c r="A305" s="8" t="s">
        <v>154</v>
      </c>
      <c r="B305" s="24" t="s">
        <v>119</v>
      </c>
      <c r="C305" s="24" t="s">
        <v>121</v>
      </c>
      <c r="D305" s="24" t="s">
        <v>107</v>
      </c>
      <c r="E305" s="24" t="s">
        <v>255</v>
      </c>
      <c r="F305" s="24" t="s">
        <v>152</v>
      </c>
      <c r="G305" s="7">
        <f t="shared" ref="G305:H305" si="44">20863763+6300856</f>
        <v>27164619</v>
      </c>
      <c r="H305" s="7">
        <f t="shared" si="44"/>
        <v>27164619</v>
      </c>
    </row>
    <row r="306" spans="1:8" ht="13.5">
      <c r="A306" s="8" t="s">
        <v>155</v>
      </c>
      <c r="B306" s="24" t="s">
        <v>119</v>
      </c>
      <c r="C306" s="24" t="s">
        <v>121</v>
      </c>
      <c r="D306" s="24" t="s">
        <v>107</v>
      </c>
      <c r="E306" s="24" t="s">
        <v>255</v>
      </c>
      <c r="F306" s="24" t="s">
        <v>153</v>
      </c>
      <c r="G306" s="7">
        <f>1561420+683847+130900</f>
        <v>2376167</v>
      </c>
      <c r="H306" s="7">
        <f>1561420+683847+130900</f>
        <v>2376167</v>
      </c>
    </row>
    <row r="307" spans="1:8" ht="13.5">
      <c r="A307" s="8" t="s">
        <v>157</v>
      </c>
      <c r="B307" s="24" t="s">
        <v>119</v>
      </c>
      <c r="C307" s="24" t="s">
        <v>121</v>
      </c>
      <c r="D307" s="24" t="s">
        <v>107</v>
      </c>
      <c r="E307" s="24" t="s">
        <v>255</v>
      </c>
      <c r="F307" s="24" t="s">
        <v>156</v>
      </c>
      <c r="G307" s="7">
        <v>8000</v>
      </c>
      <c r="H307" s="7">
        <v>8000</v>
      </c>
    </row>
    <row r="308" spans="1:8" s="26" customFormat="1" ht="13.5">
      <c r="A308" s="19" t="s">
        <v>309</v>
      </c>
      <c r="B308" s="24" t="s">
        <v>119</v>
      </c>
      <c r="C308" s="24" t="s">
        <v>121</v>
      </c>
      <c r="D308" s="24" t="s">
        <v>107</v>
      </c>
      <c r="E308" s="24" t="s">
        <v>441</v>
      </c>
      <c r="F308" s="24"/>
      <c r="G308" s="7">
        <f>G310+G309</f>
        <v>1810000</v>
      </c>
      <c r="H308" s="7">
        <f>H310+H309</f>
        <v>1810000</v>
      </c>
    </row>
    <row r="309" spans="1:8" s="26" customFormat="1" ht="13.5">
      <c r="A309" s="8" t="s">
        <v>155</v>
      </c>
      <c r="B309" s="24" t="s">
        <v>119</v>
      </c>
      <c r="C309" s="24" t="s">
        <v>121</v>
      </c>
      <c r="D309" s="24" t="s">
        <v>107</v>
      </c>
      <c r="E309" s="24" t="s">
        <v>441</v>
      </c>
      <c r="F309" s="24" t="s">
        <v>153</v>
      </c>
      <c r="G309" s="7">
        <v>100000</v>
      </c>
      <c r="H309" s="7">
        <v>100000</v>
      </c>
    </row>
    <row r="310" spans="1:8" s="26" customFormat="1" ht="25.5">
      <c r="A310" s="8" t="s">
        <v>1</v>
      </c>
      <c r="B310" s="24" t="s">
        <v>119</v>
      </c>
      <c r="C310" s="24" t="s">
        <v>121</v>
      </c>
      <c r="D310" s="24" t="s">
        <v>107</v>
      </c>
      <c r="E310" s="24" t="s">
        <v>441</v>
      </c>
      <c r="F310" s="24" t="s">
        <v>2</v>
      </c>
      <c r="G310" s="7">
        <v>1710000</v>
      </c>
      <c r="H310" s="7">
        <v>1710000</v>
      </c>
    </row>
    <row r="311" spans="1:8" s="26" customFormat="1" ht="13.5">
      <c r="A311" s="19" t="s">
        <v>46</v>
      </c>
      <c r="B311" s="24" t="s">
        <v>119</v>
      </c>
      <c r="C311" s="24" t="s">
        <v>121</v>
      </c>
      <c r="D311" s="24" t="s">
        <v>107</v>
      </c>
      <c r="E311" s="24" t="s">
        <v>252</v>
      </c>
      <c r="F311" s="24"/>
      <c r="G311" s="7">
        <f>G312</f>
        <v>600000</v>
      </c>
      <c r="H311" s="7">
        <f>H312</f>
        <v>600000</v>
      </c>
    </row>
    <row r="312" spans="1:8" s="26" customFormat="1" ht="25.5">
      <c r="A312" s="19" t="s">
        <v>1</v>
      </c>
      <c r="B312" s="24" t="s">
        <v>119</v>
      </c>
      <c r="C312" s="24" t="s">
        <v>121</v>
      </c>
      <c r="D312" s="24" t="s">
        <v>107</v>
      </c>
      <c r="E312" s="24" t="s">
        <v>252</v>
      </c>
      <c r="F312" s="24" t="s">
        <v>2</v>
      </c>
      <c r="G312" s="7">
        <v>600000</v>
      </c>
      <c r="H312" s="7">
        <v>600000</v>
      </c>
    </row>
    <row r="313" spans="1:8" ht="25.5">
      <c r="A313" s="8" t="s">
        <v>162</v>
      </c>
      <c r="B313" s="24" t="s">
        <v>119</v>
      </c>
      <c r="C313" s="24" t="s">
        <v>121</v>
      </c>
      <c r="D313" s="24" t="s">
        <v>107</v>
      </c>
      <c r="E313" s="24" t="s">
        <v>253</v>
      </c>
      <c r="F313" s="24"/>
      <c r="G313" s="7">
        <f>SUM(G314:G315)</f>
        <v>210315</v>
      </c>
      <c r="H313" s="7">
        <f>SUM(H314:H315)</f>
        <v>210315</v>
      </c>
    </row>
    <row r="314" spans="1:8" ht="13.5">
      <c r="A314" s="8" t="s">
        <v>155</v>
      </c>
      <c r="B314" s="24" t="s">
        <v>119</v>
      </c>
      <c r="C314" s="24" t="s">
        <v>121</v>
      </c>
      <c r="D314" s="24" t="s">
        <v>107</v>
      </c>
      <c r="E314" s="24" t="s">
        <v>253</v>
      </c>
      <c r="F314" s="24" t="s">
        <v>153</v>
      </c>
      <c r="G314" s="7">
        <v>31400</v>
      </c>
      <c r="H314" s="7">
        <v>31400</v>
      </c>
    </row>
    <row r="315" spans="1:8" ht="13.5">
      <c r="A315" s="10" t="s">
        <v>0</v>
      </c>
      <c r="B315" s="24" t="s">
        <v>119</v>
      </c>
      <c r="C315" s="24" t="s">
        <v>121</v>
      </c>
      <c r="D315" s="24" t="s">
        <v>107</v>
      </c>
      <c r="E315" s="24" t="s">
        <v>253</v>
      </c>
      <c r="F315" s="24" t="s">
        <v>158</v>
      </c>
      <c r="G315" s="7">
        <f t="shared" ref="G315:H315" si="45">160915+18000</f>
        <v>178915</v>
      </c>
      <c r="H315" s="7">
        <f t="shared" si="45"/>
        <v>178915</v>
      </c>
    </row>
    <row r="316" spans="1:8" s="26" customFormat="1" ht="13.5">
      <c r="A316" s="19" t="s">
        <v>311</v>
      </c>
      <c r="B316" s="24" t="s">
        <v>119</v>
      </c>
      <c r="C316" s="24" t="s">
        <v>121</v>
      </c>
      <c r="D316" s="24" t="s">
        <v>107</v>
      </c>
      <c r="E316" s="24" t="s">
        <v>310</v>
      </c>
      <c r="F316" s="24"/>
      <c r="G316" s="7">
        <f>G317</f>
        <v>7991200</v>
      </c>
      <c r="H316" s="7">
        <f>H317</f>
        <v>7991200</v>
      </c>
    </row>
    <row r="317" spans="1:8" s="26" customFormat="1" ht="25.5">
      <c r="A317" s="19" t="s">
        <v>1</v>
      </c>
      <c r="B317" s="24" t="s">
        <v>119</v>
      </c>
      <c r="C317" s="24" t="s">
        <v>121</v>
      </c>
      <c r="D317" s="24" t="s">
        <v>107</v>
      </c>
      <c r="E317" s="24" t="s">
        <v>310</v>
      </c>
      <c r="F317" s="24" t="s">
        <v>2</v>
      </c>
      <c r="G317" s="7">
        <f t="shared" ref="G317:H317" si="46">6491200+1500000</f>
        <v>7991200</v>
      </c>
      <c r="H317" s="7">
        <f t="shared" si="46"/>
        <v>7991200</v>
      </c>
    </row>
    <row r="318" spans="1:8" s="26" customFormat="1" ht="25.5">
      <c r="A318" s="19" t="s">
        <v>464</v>
      </c>
      <c r="B318" s="24" t="s">
        <v>119</v>
      </c>
      <c r="C318" s="24" t="s">
        <v>121</v>
      </c>
      <c r="D318" s="24" t="s">
        <v>107</v>
      </c>
      <c r="E318" s="24" t="s">
        <v>256</v>
      </c>
      <c r="F318" s="24"/>
      <c r="G318" s="7">
        <f t="shared" ref="G318:H319" si="47">G319</f>
        <v>333600</v>
      </c>
      <c r="H318" s="7">
        <f t="shared" si="47"/>
        <v>333600</v>
      </c>
    </row>
    <row r="319" spans="1:8" s="26" customFormat="1" ht="13.5">
      <c r="A319" s="19" t="s">
        <v>257</v>
      </c>
      <c r="B319" s="24" t="s">
        <v>119</v>
      </c>
      <c r="C319" s="24" t="s">
        <v>121</v>
      </c>
      <c r="D319" s="24" t="s">
        <v>107</v>
      </c>
      <c r="E319" s="24" t="s">
        <v>258</v>
      </c>
      <c r="F319" s="24"/>
      <c r="G319" s="7">
        <f t="shared" si="47"/>
        <v>333600</v>
      </c>
      <c r="H319" s="7">
        <f t="shared" si="47"/>
        <v>333600</v>
      </c>
    </row>
    <row r="320" spans="1:8" s="26" customFormat="1" ht="25.5">
      <c r="A320" s="19" t="s">
        <v>1</v>
      </c>
      <c r="B320" s="24" t="s">
        <v>119</v>
      </c>
      <c r="C320" s="24" t="s">
        <v>121</v>
      </c>
      <c r="D320" s="24" t="s">
        <v>107</v>
      </c>
      <c r="E320" s="24" t="s">
        <v>258</v>
      </c>
      <c r="F320" s="24" t="s">
        <v>2</v>
      </c>
      <c r="G320" s="7">
        <f t="shared" ref="G320:H320" si="48">332600+1000</f>
        <v>333600</v>
      </c>
      <c r="H320" s="7">
        <f t="shared" si="48"/>
        <v>333600</v>
      </c>
    </row>
    <row r="321" spans="1:8" ht="13.5">
      <c r="A321" s="17" t="s">
        <v>109</v>
      </c>
      <c r="B321" s="24" t="s">
        <v>119</v>
      </c>
      <c r="C321" s="24" t="s">
        <v>108</v>
      </c>
      <c r="D321" s="24"/>
      <c r="E321" s="24"/>
      <c r="F321" s="24"/>
      <c r="G321" s="7">
        <f>G322</f>
        <v>21949600</v>
      </c>
      <c r="H321" s="7">
        <f>H322</f>
        <v>21949600</v>
      </c>
    </row>
    <row r="322" spans="1:8" ht="13.5">
      <c r="A322" s="10" t="s">
        <v>130</v>
      </c>
      <c r="B322" s="24" t="s">
        <v>119</v>
      </c>
      <c r="C322" s="24" t="s">
        <v>108</v>
      </c>
      <c r="D322" s="24" t="s">
        <v>104</v>
      </c>
      <c r="E322" s="24"/>
      <c r="F322" s="24"/>
      <c r="G322" s="7">
        <f>G323+G326</f>
        <v>21949600</v>
      </c>
      <c r="H322" s="7">
        <f>H323+H326</f>
        <v>21949600</v>
      </c>
    </row>
    <row r="323" spans="1:8" ht="13.5">
      <c r="A323" s="19" t="s">
        <v>8</v>
      </c>
      <c r="B323" s="24" t="s">
        <v>119</v>
      </c>
      <c r="C323" s="24" t="s">
        <v>108</v>
      </c>
      <c r="D323" s="24" t="s">
        <v>104</v>
      </c>
      <c r="E323" s="24" t="s">
        <v>21</v>
      </c>
      <c r="F323" s="24"/>
      <c r="G323" s="7">
        <f>G324</f>
        <v>3892200</v>
      </c>
      <c r="H323" s="7">
        <f>H324</f>
        <v>3892200</v>
      </c>
    </row>
    <row r="324" spans="1:8" ht="25.5">
      <c r="A324" s="13" t="s">
        <v>63</v>
      </c>
      <c r="B324" s="24" t="s">
        <v>119</v>
      </c>
      <c r="C324" s="24" t="s">
        <v>108</v>
      </c>
      <c r="D324" s="24" t="s">
        <v>104</v>
      </c>
      <c r="E324" s="24" t="s">
        <v>315</v>
      </c>
      <c r="F324" s="24"/>
      <c r="G324" s="7">
        <f t="shared" ref="G324:H324" si="49">G325</f>
        <v>3892200</v>
      </c>
      <c r="H324" s="7">
        <f t="shared" si="49"/>
        <v>3892200</v>
      </c>
    </row>
    <row r="325" spans="1:8" ht="13.5">
      <c r="A325" s="10" t="s">
        <v>0</v>
      </c>
      <c r="B325" s="24" t="s">
        <v>119</v>
      </c>
      <c r="C325" s="24" t="s">
        <v>108</v>
      </c>
      <c r="D325" s="24" t="s">
        <v>104</v>
      </c>
      <c r="E325" s="24" t="s">
        <v>315</v>
      </c>
      <c r="F325" s="24" t="s">
        <v>158</v>
      </c>
      <c r="G325" s="7">
        <v>3892200</v>
      </c>
      <c r="H325" s="7">
        <v>3892200</v>
      </c>
    </row>
    <row r="326" spans="1:8" ht="25.5">
      <c r="A326" s="10" t="s">
        <v>166</v>
      </c>
      <c r="B326" s="24" t="s">
        <v>119</v>
      </c>
      <c r="C326" s="24" t="s">
        <v>108</v>
      </c>
      <c r="D326" s="24" t="s">
        <v>104</v>
      </c>
      <c r="E326" s="24" t="s">
        <v>19</v>
      </c>
      <c r="F326" s="24"/>
      <c r="G326" s="7">
        <f>G327+G329</f>
        <v>18057400</v>
      </c>
      <c r="H326" s="7">
        <f>H327+H329</f>
        <v>18057400</v>
      </c>
    </row>
    <row r="327" spans="1:8" ht="38.25">
      <c r="A327" s="13" t="s">
        <v>64</v>
      </c>
      <c r="B327" s="24" t="s">
        <v>119</v>
      </c>
      <c r="C327" s="24" t="s">
        <v>108</v>
      </c>
      <c r="D327" s="24" t="s">
        <v>104</v>
      </c>
      <c r="E327" s="24" t="s">
        <v>312</v>
      </c>
      <c r="F327" s="24"/>
      <c r="G327" s="7">
        <f>G328</f>
        <v>17038100</v>
      </c>
      <c r="H327" s="7">
        <f>H328</f>
        <v>17038100</v>
      </c>
    </row>
    <row r="328" spans="1:8" ht="13.5">
      <c r="A328" s="10" t="s">
        <v>0</v>
      </c>
      <c r="B328" s="24" t="s">
        <v>119</v>
      </c>
      <c r="C328" s="24" t="s">
        <v>108</v>
      </c>
      <c r="D328" s="24" t="s">
        <v>104</v>
      </c>
      <c r="E328" s="24" t="s">
        <v>312</v>
      </c>
      <c r="F328" s="24" t="s">
        <v>158</v>
      </c>
      <c r="G328" s="7">
        <v>17038100</v>
      </c>
      <c r="H328" s="7">
        <v>17038100</v>
      </c>
    </row>
    <row r="329" spans="1:8" ht="38.25">
      <c r="A329" s="20" t="s">
        <v>161</v>
      </c>
      <c r="B329" s="24" t="s">
        <v>119</v>
      </c>
      <c r="C329" s="24" t="s">
        <v>108</v>
      </c>
      <c r="D329" s="24" t="s">
        <v>104</v>
      </c>
      <c r="E329" s="24" t="s">
        <v>313</v>
      </c>
      <c r="F329" s="24"/>
      <c r="G329" s="7">
        <f>G330</f>
        <v>1019300</v>
      </c>
      <c r="H329" s="7">
        <f>H330</f>
        <v>1019300</v>
      </c>
    </row>
    <row r="330" spans="1:8" ht="13.5">
      <c r="A330" s="10" t="s">
        <v>0</v>
      </c>
      <c r="B330" s="24" t="s">
        <v>119</v>
      </c>
      <c r="C330" s="24" t="s">
        <v>108</v>
      </c>
      <c r="D330" s="24" t="s">
        <v>104</v>
      </c>
      <c r="E330" s="24" t="s">
        <v>313</v>
      </c>
      <c r="F330" s="24" t="s">
        <v>158</v>
      </c>
      <c r="G330" s="7">
        <f t="shared" ref="G330:H330" si="50">519300+500000</f>
        <v>1019300</v>
      </c>
      <c r="H330" s="7">
        <f t="shared" si="50"/>
        <v>1019300</v>
      </c>
    </row>
    <row r="331" spans="1:8">
      <c r="A331" s="42" t="s">
        <v>348</v>
      </c>
      <c r="B331" s="32" t="s">
        <v>349</v>
      </c>
      <c r="C331" s="32"/>
      <c r="D331" s="32"/>
      <c r="E331" s="32"/>
      <c r="F331" s="32"/>
      <c r="G331" s="40">
        <f>G332+G337</f>
        <v>120000000</v>
      </c>
      <c r="H331" s="40">
        <f>H332+H337</f>
        <v>129000000</v>
      </c>
    </row>
    <row r="332" spans="1:8" ht="13.5">
      <c r="A332" s="17" t="s">
        <v>120</v>
      </c>
      <c r="B332" s="24" t="s">
        <v>349</v>
      </c>
      <c r="C332" s="24" t="s">
        <v>121</v>
      </c>
      <c r="D332" s="24"/>
      <c r="E332" s="24"/>
      <c r="F332" s="24"/>
      <c r="G332" s="7">
        <f t="shared" ref="G332:H333" si="51">G333</f>
        <v>57389022</v>
      </c>
      <c r="H332" s="7">
        <f t="shared" si="51"/>
        <v>62338322</v>
      </c>
    </row>
    <row r="333" spans="1:8" ht="13.5">
      <c r="A333" s="17" t="s">
        <v>7</v>
      </c>
      <c r="B333" s="24" t="s">
        <v>349</v>
      </c>
      <c r="C333" s="24" t="s">
        <v>121</v>
      </c>
      <c r="D333" s="24" t="s">
        <v>101</v>
      </c>
      <c r="E333" s="24"/>
      <c r="F333" s="24"/>
      <c r="G333" s="7">
        <f t="shared" si="51"/>
        <v>57389022</v>
      </c>
      <c r="H333" s="7">
        <f t="shared" si="51"/>
        <v>62338322</v>
      </c>
    </row>
    <row r="334" spans="1:8" ht="15.75" customHeight="1">
      <c r="A334" s="10" t="s">
        <v>465</v>
      </c>
      <c r="B334" s="24" t="s">
        <v>349</v>
      </c>
      <c r="C334" s="24" t="s">
        <v>121</v>
      </c>
      <c r="D334" s="24" t="s">
        <v>101</v>
      </c>
      <c r="E334" s="24" t="s">
        <v>350</v>
      </c>
      <c r="F334" s="24"/>
      <c r="G334" s="7">
        <f>G335</f>
        <v>57389022</v>
      </c>
      <c r="H334" s="7">
        <f>H335</f>
        <v>62338322</v>
      </c>
    </row>
    <row r="335" spans="1:8" ht="25.5">
      <c r="A335" s="8" t="s">
        <v>351</v>
      </c>
      <c r="B335" s="24" t="s">
        <v>349</v>
      </c>
      <c r="C335" s="24" t="s">
        <v>121</v>
      </c>
      <c r="D335" s="24" t="s">
        <v>101</v>
      </c>
      <c r="E335" s="24" t="s">
        <v>352</v>
      </c>
      <c r="F335" s="24"/>
      <c r="G335" s="7">
        <f t="shared" ref="G335:H335" si="52">G336</f>
        <v>57389022</v>
      </c>
      <c r="H335" s="7">
        <f t="shared" si="52"/>
        <v>62338322</v>
      </c>
    </row>
    <row r="336" spans="1:8" ht="16.5" customHeight="1">
      <c r="A336" s="19" t="s">
        <v>1</v>
      </c>
      <c r="B336" s="24" t="s">
        <v>349</v>
      </c>
      <c r="C336" s="24" t="s">
        <v>121</v>
      </c>
      <c r="D336" s="24" t="s">
        <v>101</v>
      </c>
      <c r="E336" s="24" t="s">
        <v>352</v>
      </c>
      <c r="F336" s="24" t="s">
        <v>2</v>
      </c>
      <c r="G336" s="7">
        <v>57389022</v>
      </c>
      <c r="H336" s="7">
        <v>62338322</v>
      </c>
    </row>
    <row r="337" spans="1:8" ht="13.5">
      <c r="A337" s="14" t="s">
        <v>353</v>
      </c>
      <c r="B337" s="24" t="s">
        <v>349</v>
      </c>
      <c r="C337" s="24" t="s">
        <v>354</v>
      </c>
      <c r="D337" s="24"/>
      <c r="E337" s="24"/>
      <c r="F337" s="24"/>
      <c r="G337" s="7">
        <f>G338+G362</f>
        <v>62610978</v>
      </c>
      <c r="H337" s="7">
        <f>H338+H362</f>
        <v>66661678</v>
      </c>
    </row>
    <row r="338" spans="1:8" ht="13.5">
      <c r="A338" s="17" t="s">
        <v>355</v>
      </c>
      <c r="B338" s="24" t="s">
        <v>349</v>
      </c>
      <c r="C338" s="24" t="s">
        <v>354</v>
      </c>
      <c r="D338" s="24" t="s">
        <v>91</v>
      </c>
      <c r="E338" s="24"/>
      <c r="F338" s="24"/>
      <c r="G338" s="7">
        <f t="shared" ref="G338:H338" si="53">G345+G342+G339</f>
        <v>44846619</v>
      </c>
      <c r="H338" s="7">
        <f t="shared" si="53"/>
        <v>48897319</v>
      </c>
    </row>
    <row r="339" spans="1:8" ht="30" customHeight="1">
      <c r="A339" s="29" t="s">
        <v>452</v>
      </c>
      <c r="B339" s="24" t="s">
        <v>349</v>
      </c>
      <c r="C339" s="24" t="s">
        <v>354</v>
      </c>
      <c r="D339" s="24" t="s">
        <v>91</v>
      </c>
      <c r="E339" s="24" t="s">
        <v>356</v>
      </c>
      <c r="F339" s="24"/>
      <c r="G339" s="7">
        <f t="shared" ref="G339:H340" si="54">G340</f>
        <v>108000</v>
      </c>
      <c r="H339" s="7">
        <f t="shared" si="54"/>
        <v>108000</v>
      </c>
    </row>
    <row r="340" spans="1:8" ht="13.5">
      <c r="A340" s="17" t="s">
        <v>357</v>
      </c>
      <c r="B340" s="24" t="s">
        <v>349</v>
      </c>
      <c r="C340" s="24" t="s">
        <v>354</v>
      </c>
      <c r="D340" s="24" t="s">
        <v>91</v>
      </c>
      <c r="E340" s="24" t="s">
        <v>358</v>
      </c>
      <c r="F340" s="24"/>
      <c r="G340" s="7">
        <f t="shared" si="54"/>
        <v>108000</v>
      </c>
      <c r="H340" s="7">
        <f t="shared" si="54"/>
        <v>108000</v>
      </c>
    </row>
    <row r="341" spans="1:8" ht="13.5">
      <c r="A341" s="8" t="s">
        <v>155</v>
      </c>
      <c r="B341" s="24" t="s">
        <v>349</v>
      </c>
      <c r="C341" s="24" t="s">
        <v>354</v>
      </c>
      <c r="D341" s="24" t="s">
        <v>91</v>
      </c>
      <c r="E341" s="24" t="s">
        <v>358</v>
      </c>
      <c r="F341" s="24" t="s">
        <v>153</v>
      </c>
      <c r="G341" s="7">
        <v>108000</v>
      </c>
      <c r="H341" s="7">
        <v>108000</v>
      </c>
    </row>
    <row r="342" spans="1:8" ht="13.5">
      <c r="A342" s="10" t="s">
        <v>469</v>
      </c>
      <c r="B342" s="24" t="s">
        <v>349</v>
      </c>
      <c r="C342" s="24" t="s">
        <v>354</v>
      </c>
      <c r="D342" s="24" t="s">
        <v>91</v>
      </c>
      <c r="E342" s="24" t="s">
        <v>359</v>
      </c>
      <c r="F342" s="24"/>
      <c r="G342" s="7">
        <f>G343</f>
        <v>440000</v>
      </c>
      <c r="H342" s="7">
        <f>H343</f>
        <v>440000</v>
      </c>
    </row>
    <row r="343" spans="1:8" ht="13.5">
      <c r="A343" s="17" t="s">
        <v>360</v>
      </c>
      <c r="B343" s="24" t="s">
        <v>349</v>
      </c>
      <c r="C343" s="24" t="s">
        <v>354</v>
      </c>
      <c r="D343" s="24" t="s">
        <v>91</v>
      </c>
      <c r="E343" s="24" t="s">
        <v>361</v>
      </c>
      <c r="F343" s="24"/>
      <c r="G343" s="7">
        <f t="shared" ref="G343:H343" si="55">G344</f>
        <v>440000</v>
      </c>
      <c r="H343" s="7">
        <f t="shared" si="55"/>
        <v>440000</v>
      </c>
    </row>
    <row r="344" spans="1:8" ht="13.5">
      <c r="A344" s="8" t="s">
        <v>155</v>
      </c>
      <c r="B344" s="24" t="s">
        <v>349</v>
      </c>
      <c r="C344" s="24" t="s">
        <v>354</v>
      </c>
      <c r="D344" s="24" t="s">
        <v>91</v>
      </c>
      <c r="E344" s="24" t="s">
        <v>361</v>
      </c>
      <c r="F344" s="24" t="s">
        <v>153</v>
      </c>
      <c r="G344" s="7">
        <v>440000</v>
      </c>
      <c r="H344" s="7">
        <v>440000</v>
      </c>
    </row>
    <row r="345" spans="1:8" ht="16.5" customHeight="1">
      <c r="A345" s="10" t="s">
        <v>465</v>
      </c>
      <c r="B345" s="24" t="s">
        <v>349</v>
      </c>
      <c r="C345" s="24" t="s">
        <v>354</v>
      </c>
      <c r="D345" s="24" t="s">
        <v>91</v>
      </c>
      <c r="E345" s="24" t="s">
        <v>350</v>
      </c>
      <c r="F345" s="24"/>
      <c r="G345" s="7">
        <f>G346+G349+G351+G356+G360</f>
        <v>44298619</v>
      </c>
      <c r="H345" s="7">
        <f>H346+H349+H351+H356+H360</f>
        <v>48349319</v>
      </c>
    </row>
    <row r="346" spans="1:8" ht="13.5">
      <c r="A346" s="10" t="s">
        <v>362</v>
      </c>
      <c r="B346" s="24" t="s">
        <v>349</v>
      </c>
      <c r="C346" s="24" t="s">
        <v>354</v>
      </c>
      <c r="D346" s="24" t="s">
        <v>91</v>
      </c>
      <c r="E346" s="24" t="s">
        <v>363</v>
      </c>
      <c r="F346" s="24"/>
      <c r="G346" s="7">
        <f>G347+G348</f>
        <v>892947</v>
      </c>
      <c r="H346" s="7">
        <f>H347+H348</f>
        <v>1000644</v>
      </c>
    </row>
    <row r="347" spans="1:8" ht="13.5">
      <c r="A347" s="8" t="s">
        <v>155</v>
      </c>
      <c r="B347" s="24" t="s">
        <v>349</v>
      </c>
      <c r="C347" s="24" t="s">
        <v>354</v>
      </c>
      <c r="D347" s="24" t="s">
        <v>91</v>
      </c>
      <c r="E347" s="24" t="s">
        <v>363</v>
      </c>
      <c r="F347" s="24" t="s">
        <v>153</v>
      </c>
      <c r="G347" s="7">
        <v>785250</v>
      </c>
      <c r="H347" s="7">
        <v>892947</v>
      </c>
    </row>
    <row r="348" spans="1:8" ht="13.5">
      <c r="A348" s="8" t="s">
        <v>0</v>
      </c>
      <c r="B348" s="24" t="s">
        <v>349</v>
      </c>
      <c r="C348" s="24" t="s">
        <v>354</v>
      </c>
      <c r="D348" s="24" t="s">
        <v>91</v>
      </c>
      <c r="E348" s="24" t="s">
        <v>363</v>
      </c>
      <c r="F348" s="24" t="s">
        <v>158</v>
      </c>
      <c r="G348" s="7">
        <v>107697</v>
      </c>
      <c r="H348" s="7">
        <v>107697</v>
      </c>
    </row>
    <row r="349" spans="1:8" ht="13.5">
      <c r="A349" s="14" t="s">
        <v>364</v>
      </c>
      <c r="B349" s="24" t="s">
        <v>349</v>
      </c>
      <c r="C349" s="24" t="s">
        <v>354</v>
      </c>
      <c r="D349" s="24" t="s">
        <v>91</v>
      </c>
      <c r="E349" s="24" t="s">
        <v>365</v>
      </c>
      <c r="F349" s="24"/>
      <c r="G349" s="7">
        <f t="shared" ref="G349:H349" si="56">G350</f>
        <v>23780241</v>
      </c>
      <c r="H349" s="7">
        <f t="shared" si="56"/>
        <v>26780241</v>
      </c>
    </row>
    <row r="350" spans="1:8" ht="14.25" customHeight="1">
      <c r="A350" s="19" t="s">
        <v>1</v>
      </c>
      <c r="B350" s="24" t="s">
        <v>349</v>
      </c>
      <c r="C350" s="24" t="s">
        <v>354</v>
      </c>
      <c r="D350" s="24" t="s">
        <v>91</v>
      </c>
      <c r="E350" s="24" t="s">
        <v>365</v>
      </c>
      <c r="F350" s="24" t="s">
        <v>2</v>
      </c>
      <c r="G350" s="7">
        <v>23780241</v>
      </c>
      <c r="H350" s="7">
        <v>26780241</v>
      </c>
    </row>
    <row r="351" spans="1:8" ht="13.5">
      <c r="A351" s="17" t="s">
        <v>366</v>
      </c>
      <c r="B351" s="24" t="s">
        <v>349</v>
      </c>
      <c r="C351" s="24" t="s">
        <v>354</v>
      </c>
      <c r="D351" s="24" t="s">
        <v>91</v>
      </c>
      <c r="E351" s="24" t="s">
        <v>367</v>
      </c>
      <c r="F351" s="24"/>
      <c r="G351" s="7">
        <f>SUM(G352:G355)</f>
        <v>10321736</v>
      </c>
      <c r="H351" s="7">
        <f>SUM(H352:H355)</f>
        <v>10321736</v>
      </c>
    </row>
    <row r="352" spans="1:8" ht="29.25" customHeight="1">
      <c r="A352" s="8" t="s">
        <v>154</v>
      </c>
      <c r="B352" s="24" t="s">
        <v>349</v>
      </c>
      <c r="C352" s="24" t="s">
        <v>354</v>
      </c>
      <c r="D352" s="24" t="s">
        <v>91</v>
      </c>
      <c r="E352" s="24" t="s">
        <v>367</v>
      </c>
      <c r="F352" s="24" t="s">
        <v>152</v>
      </c>
      <c r="G352" s="7">
        <v>3952190</v>
      </c>
      <c r="H352" s="7">
        <v>3952190</v>
      </c>
    </row>
    <row r="353" spans="1:8" ht="13.5">
      <c r="A353" s="8" t="s">
        <v>155</v>
      </c>
      <c r="B353" s="24" t="s">
        <v>349</v>
      </c>
      <c r="C353" s="24" t="s">
        <v>354</v>
      </c>
      <c r="D353" s="24" t="s">
        <v>91</v>
      </c>
      <c r="E353" s="24" t="s">
        <v>367</v>
      </c>
      <c r="F353" s="24" t="s">
        <v>153</v>
      </c>
      <c r="G353" s="7">
        <v>860420</v>
      </c>
      <c r="H353" s="7">
        <v>860420</v>
      </c>
    </row>
    <row r="354" spans="1:8" ht="14.25" customHeight="1">
      <c r="A354" s="19" t="s">
        <v>1</v>
      </c>
      <c r="B354" s="24" t="s">
        <v>349</v>
      </c>
      <c r="C354" s="24" t="s">
        <v>354</v>
      </c>
      <c r="D354" s="24" t="s">
        <v>91</v>
      </c>
      <c r="E354" s="24" t="s">
        <v>367</v>
      </c>
      <c r="F354" s="24" t="s">
        <v>2</v>
      </c>
      <c r="G354" s="7">
        <v>5501902</v>
      </c>
      <c r="H354" s="7">
        <v>5501902</v>
      </c>
    </row>
    <row r="355" spans="1:8" ht="13.5">
      <c r="A355" s="8" t="s">
        <v>157</v>
      </c>
      <c r="B355" s="24" t="s">
        <v>349</v>
      </c>
      <c r="C355" s="24" t="s">
        <v>354</v>
      </c>
      <c r="D355" s="24" t="s">
        <v>91</v>
      </c>
      <c r="E355" s="24" t="s">
        <v>367</v>
      </c>
      <c r="F355" s="24" t="s">
        <v>156</v>
      </c>
      <c r="G355" s="7">
        <v>7224</v>
      </c>
      <c r="H355" s="7">
        <v>7224</v>
      </c>
    </row>
    <row r="356" spans="1:8" ht="15" customHeight="1">
      <c r="A356" s="8" t="s">
        <v>368</v>
      </c>
      <c r="B356" s="24" t="s">
        <v>349</v>
      </c>
      <c r="C356" s="24" t="s">
        <v>354</v>
      </c>
      <c r="D356" s="24" t="s">
        <v>91</v>
      </c>
      <c r="E356" s="24" t="s">
        <v>369</v>
      </c>
      <c r="F356" s="24"/>
      <c r="G356" s="7">
        <f>SUM(G357:G359)</f>
        <v>9303695</v>
      </c>
      <c r="H356" s="7">
        <f>SUM(H357:H359)</f>
        <v>10246698</v>
      </c>
    </row>
    <row r="357" spans="1:8" ht="26.25" customHeight="1">
      <c r="A357" s="8" t="s">
        <v>154</v>
      </c>
      <c r="B357" s="24" t="s">
        <v>349</v>
      </c>
      <c r="C357" s="24" t="s">
        <v>354</v>
      </c>
      <c r="D357" s="24" t="s">
        <v>91</v>
      </c>
      <c r="E357" s="24" t="s">
        <v>369</v>
      </c>
      <c r="F357" s="24" t="s">
        <v>152</v>
      </c>
      <c r="G357" s="7">
        <v>8352237</v>
      </c>
      <c r="H357" s="7">
        <v>8352237</v>
      </c>
    </row>
    <row r="358" spans="1:8" ht="13.5">
      <c r="A358" s="8" t="s">
        <v>155</v>
      </c>
      <c r="B358" s="24" t="s">
        <v>349</v>
      </c>
      <c r="C358" s="24" t="s">
        <v>354</v>
      </c>
      <c r="D358" s="24" t="s">
        <v>91</v>
      </c>
      <c r="E358" s="24" t="s">
        <v>369</v>
      </c>
      <c r="F358" s="24" t="s">
        <v>153</v>
      </c>
      <c r="G358" s="7">
        <v>943398</v>
      </c>
      <c r="H358" s="7">
        <v>1886401</v>
      </c>
    </row>
    <row r="359" spans="1:8" ht="13.5">
      <c r="A359" s="8" t="s">
        <v>157</v>
      </c>
      <c r="B359" s="24" t="s">
        <v>349</v>
      </c>
      <c r="C359" s="24" t="s">
        <v>354</v>
      </c>
      <c r="D359" s="24" t="s">
        <v>91</v>
      </c>
      <c r="E359" s="24" t="s">
        <v>369</v>
      </c>
      <c r="F359" s="24" t="s">
        <v>156</v>
      </c>
      <c r="G359" s="7">
        <v>8060</v>
      </c>
      <c r="H359" s="7">
        <v>8060</v>
      </c>
    </row>
    <row r="360" spans="1:8" ht="25.5">
      <c r="A360" s="8" t="s">
        <v>370</v>
      </c>
      <c r="B360" s="24" t="s">
        <v>349</v>
      </c>
      <c r="C360" s="24" t="s">
        <v>354</v>
      </c>
      <c r="D360" s="24" t="s">
        <v>91</v>
      </c>
      <c r="E360" s="24" t="s">
        <v>371</v>
      </c>
      <c r="F360" s="24"/>
      <c r="G360" s="7">
        <f>G361</f>
        <v>0</v>
      </c>
      <c r="H360" s="7">
        <f>H361</f>
        <v>0</v>
      </c>
    </row>
    <row r="361" spans="1:8" ht="13.5">
      <c r="A361" s="8" t="s">
        <v>155</v>
      </c>
      <c r="B361" s="24" t="s">
        <v>349</v>
      </c>
      <c r="C361" s="24" t="s">
        <v>354</v>
      </c>
      <c r="D361" s="24" t="s">
        <v>91</v>
      </c>
      <c r="E361" s="24" t="s">
        <v>371</v>
      </c>
      <c r="F361" s="24" t="s">
        <v>153</v>
      </c>
      <c r="G361" s="7">
        <v>0</v>
      </c>
      <c r="H361" s="7">
        <v>0</v>
      </c>
    </row>
    <row r="362" spans="1:8" ht="13.5">
      <c r="A362" s="10" t="s">
        <v>372</v>
      </c>
      <c r="B362" s="24" t="s">
        <v>349</v>
      </c>
      <c r="C362" s="24" t="s">
        <v>354</v>
      </c>
      <c r="D362" s="24" t="s">
        <v>104</v>
      </c>
      <c r="E362" s="24"/>
      <c r="F362" s="24"/>
      <c r="G362" s="7">
        <f t="shared" ref="G362:H362" si="57">G368+G363</f>
        <v>17764359</v>
      </c>
      <c r="H362" s="7">
        <f t="shared" si="57"/>
        <v>17764359</v>
      </c>
    </row>
    <row r="363" spans="1:8" ht="13.5">
      <c r="A363" s="8" t="s">
        <v>183</v>
      </c>
      <c r="B363" s="24" t="s">
        <v>349</v>
      </c>
      <c r="C363" s="24" t="s">
        <v>354</v>
      </c>
      <c r="D363" s="24" t="s">
        <v>104</v>
      </c>
      <c r="E363" s="24" t="s">
        <v>182</v>
      </c>
      <c r="F363" s="24"/>
      <c r="G363" s="7">
        <f>G364+G366</f>
        <v>24000</v>
      </c>
      <c r="H363" s="7">
        <f>H364+H366</f>
        <v>24000</v>
      </c>
    </row>
    <row r="364" spans="1:8" ht="13.5">
      <c r="A364" s="8" t="s">
        <v>185</v>
      </c>
      <c r="B364" s="24" t="s">
        <v>349</v>
      </c>
      <c r="C364" s="24" t="s">
        <v>354</v>
      </c>
      <c r="D364" s="24" t="s">
        <v>104</v>
      </c>
      <c r="E364" s="24" t="s">
        <v>198</v>
      </c>
      <c r="F364" s="24"/>
      <c r="G364" s="7">
        <f>G365</f>
        <v>12000</v>
      </c>
      <c r="H364" s="7">
        <f>H365</f>
        <v>12000</v>
      </c>
    </row>
    <row r="365" spans="1:8" ht="13.5">
      <c r="A365" s="8" t="s">
        <v>155</v>
      </c>
      <c r="B365" s="24" t="s">
        <v>349</v>
      </c>
      <c r="C365" s="24" t="s">
        <v>354</v>
      </c>
      <c r="D365" s="24" t="s">
        <v>104</v>
      </c>
      <c r="E365" s="24" t="s">
        <v>198</v>
      </c>
      <c r="F365" s="24" t="s">
        <v>153</v>
      </c>
      <c r="G365" s="7">
        <v>12000</v>
      </c>
      <c r="H365" s="7">
        <v>12000</v>
      </c>
    </row>
    <row r="366" spans="1:8" ht="13.5">
      <c r="A366" s="8" t="s">
        <v>191</v>
      </c>
      <c r="B366" s="24" t="s">
        <v>349</v>
      </c>
      <c r="C366" s="24" t="s">
        <v>354</v>
      </c>
      <c r="D366" s="24" t="s">
        <v>104</v>
      </c>
      <c r="E366" s="24" t="s">
        <v>199</v>
      </c>
      <c r="F366" s="24"/>
      <c r="G366" s="7">
        <f>G367</f>
        <v>12000</v>
      </c>
      <c r="H366" s="7">
        <f>H367</f>
        <v>12000</v>
      </c>
    </row>
    <row r="367" spans="1:8" ht="13.5">
      <c r="A367" s="8" t="s">
        <v>155</v>
      </c>
      <c r="B367" s="24" t="s">
        <v>349</v>
      </c>
      <c r="C367" s="24" t="s">
        <v>354</v>
      </c>
      <c r="D367" s="24" t="s">
        <v>104</v>
      </c>
      <c r="E367" s="24" t="s">
        <v>199</v>
      </c>
      <c r="F367" s="24" t="s">
        <v>153</v>
      </c>
      <c r="G367" s="7">
        <v>12000</v>
      </c>
      <c r="H367" s="7">
        <v>12000</v>
      </c>
    </row>
    <row r="368" spans="1:8" ht="15.75" customHeight="1">
      <c r="A368" s="10" t="s">
        <v>465</v>
      </c>
      <c r="B368" s="24" t="s">
        <v>349</v>
      </c>
      <c r="C368" s="24" t="s">
        <v>354</v>
      </c>
      <c r="D368" s="24" t="s">
        <v>104</v>
      </c>
      <c r="E368" s="24" t="s">
        <v>350</v>
      </c>
      <c r="F368" s="24"/>
      <c r="G368" s="7">
        <f>G369+G372</f>
        <v>17740359</v>
      </c>
      <c r="H368" s="7">
        <f>H369+H372</f>
        <v>17740359</v>
      </c>
    </row>
    <row r="369" spans="1:12" ht="25.5">
      <c r="A369" s="8" t="s">
        <v>103</v>
      </c>
      <c r="B369" s="24" t="s">
        <v>349</v>
      </c>
      <c r="C369" s="24" t="s">
        <v>354</v>
      </c>
      <c r="D369" s="24" t="s">
        <v>104</v>
      </c>
      <c r="E369" s="24" t="s">
        <v>373</v>
      </c>
      <c r="F369" s="24"/>
      <c r="G369" s="7">
        <f t="shared" ref="G369" si="58">SUM(G370:G371)</f>
        <v>2632921</v>
      </c>
      <c r="H369" s="7">
        <f t="shared" ref="H369" si="59">SUM(H370:H371)</f>
        <v>2632921</v>
      </c>
    </row>
    <row r="370" spans="1:12" ht="26.25" customHeight="1">
      <c r="A370" s="8" t="s">
        <v>154</v>
      </c>
      <c r="B370" s="24" t="s">
        <v>349</v>
      </c>
      <c r="C370" s="24" t="s">
        <v>354</v>
      </c>
      <c r="D370" s="24" t="s">
        <v>104</v>
      </c>
      <c r="E370" s="24" t="s">
        <v>373</v>
      </c>
      <c r="F370" s="24" t="s">
        <v>152</v>
      </c>
      <c r="G370" s="7">
        <v>2404083</v>
      </c>
      <c r="H370" s="7">
        <v>2404083</v>
      </c>
    </row>
    <row r="371" spans="1:12" ht="13.5">
      <c r="A371" s="8" t="s">
        <v>155</v>
      </c>
      <c r="B371" s="24" t="s">
        <v>349</v>
      </c>
      <c r="C371" s="24" t="s">
        <v>354</v>
      </c>
      <c r="D371" s="24" t="s">
        <v>104</v>
      </c>
      <c r="E371" s="24" t="s">
        <v>373</v>
      </c>
      <c r="F371" s="24" t="s">
        <v>153</v>
      </c>
      <c r="G371" s="7">
        <v>228838</v>
      </c>
      <c r="H371" s="7">
        <v>228838</v>
      </c>
    </row>
    <row r="372" spans="1:12" ht="25.5" customHeight="1">
      <c r="A372" s="14" t="s">
        <v>129</v>
      </c>
      <c r="B372" s="24" t="s">
        <v>349</v>
      </c>
      <c r="C372" s="24" t="s">
        <v>354</v>
      </c>
      <c r="D372" s="24" t="s">
        <v>104</v>
      </c>
      <c r="E372" s="24" t="s">
        <v>374</v>
      </c>
      <c r="F372" s="24"/>
      <c r="G372" s="7">
        <f>G373+G374+G375</f>
        <v>15107438</v>
      </c>
      <c r="H372" s="7">
        <f>H373+H374+H375</f>
        <v>15107438</v>
      </c>
    </row>
    <row r="373" spans="1:12" ht="27.75" customHeight="1">
      <c r="A373" s="8" t="s">
        <v>154</v>
      </c>
      <c r="B373" s="24" t="s">
        <v>349</v>
      </c>
      <c r="C373" s="24" t="s">
        <v>354</v>
      </c>
      <c r="D373" s="24" t="s">
        <v>104</v>
      </c>
      <c r="E373" s="24" t="s">
        <v>374</v>
      </c>
      <c r="F373" s="24" t="s">
        <v>152</v>
      </c>
      <c r="G373" s="7">
        <v>14274194</v>
      </c>
      <c r="H373" s="7">
        <v>14274194</v>
      </c>
    </row>
    <row r="374" spans="1:12" ht="13.5">
      <c r="A374" s="8" t="s">
        <v>155</v>
      </c>
      <c r="B374" s="24" t="s">
        <v>349</v>
      </c>
      <c r="C374" s="24" t="s">
        <v>354</v>
      </c>
      <c r="D374" s="24" t="s">
        <v>104</v>
      </c>
      <c r="E374" s="24" t="s">
        <v>374</v>
      </c>
      <c r="F374" s="24" t="s">
        <v>153</v>
      </c>
      <c r="G374" s="7">
        <v>815244</v>
      </c>
      <c r="H374" s="7">
        <v>815244</v>
      </c>
    </row>
    <row r="375" spans="1:12" ht="13.5">
      <c r="A375" s="8" t="s">
        <v>157</v>
      </c>
      <c r="B375" s="24" t="s">
        <v>349</v>
      </c>
      <c r="C375" s="24" t="s">
        <v>354</v>
      </c>
      <c r="D375" s="24" t="s">
        <v>104</v>
      </c>
      <c r="E375" s="24" t="s">
        <v>374</v>
      </c>
      <c r="F375" s="24" t="s">
        <v>156</v>
      </c>
      <c r="G375" s="7">
        <v>18000</v>
      </c>
      <c r="H375" s="7">
        <v>18000</v>
      </c>
    </row>
    <row r="376" spans="1:12" ht="25.5">
      <c r="A376" s="44" t="s">
        <v>375</v>
      </c>
      <c r="B376" s="32" t="s">
        <v>376</v>
      </c>
      <c r="C376" s="32"/>
      <c r="D376" s="32"/>
      <c r="E376" s="32"/>
      <c r="F376" s="32"/>
      <c r="G376" s="40">
        <f>G377</f>
        <v>120909165</v>
      </c>
      <c r="H376" s="40">
        <f>H377</f>
        <v>128909165</v>
      </c>
      <c r="J376" s="41"/>
      <c r="K376" s="41"/>
    </row>
    <row r="377" spans="1:12" ht="13.5">
      <c r="A377" s="8" t="s">
        <v>97</v>
      </c>
      <c r="B377" s="24" t="s">
        <v>376</v>
      </c>
      <c r="C377" s="24" t="s">
        <v>139</v>
      </c>
      <c r="D377" s="24"/>
      <c r="E377" s="24"/>
      <c r="F377" s="24"/>
      <c r="G377" s="7">
        <f>G378+G416+G420</f>
        <v>120909165</v>
      </c>
      <c r="H377" s="7">
        <f>H378+H416+H420</f>
        <v>128909165</v>
      </c>
    </row>
    <row r="378" spans="1:12" ht="13.5">
      <c r="A378" s="8" t="s">
        <v>377</v>
      </c>
      <c r="B378" s="24" t="s">
        <v>376</v>
      </c>
      <c r="C378" s="24" t="s">
        <v>139</v>
      </c>
      <c r="D378" s="24" t="s">
        <v>102</v>
      </c>
      <c r="E378" s="24"/>
      <c r="F378" s="24"/>
      <c r="G378" s="7">
        <f>G379+G413</f>
        <v>111677170</v>
      </c>
      <c r="H378" s="7">
        <f>H379+H413</f>
        <v>119677170</v>
      </c>
      <c r="K378" s="41"/>
      <c r="L378" s="41"/>
    </row>
    <row r="379" spans="1:12" ht="15.75" customHeight="1">
      <c r="A379" s="8" t="s">
        <v>466</v>
      </c>
      <c r="B379" s="24" t="s">
        <v>376</v>
      </c>
      <c r="C379" s="24" t="s">
        <v>139</v>
      </c>
      <c r="D379" s="24" t="s">
        <v>102</v>
      </c>
      <c r="E379" s="24" t="s">
        <v>14</v>
      </c>
      <c r="F379" s="24"/>
      <c r="G379" s="7">
        <f>G380+G382+G384+G387+G389+G391+G393+G395+G397+G399+G401+G403+G405+G407+G409+G411</f>
        <v>111661390</v>
      </c>
      <c r="H379" s="7">
        <f>H380+H382+H384+H387+H389+H391+H393+H395+H397+H399+H401+H403+H405+H407+H409+H411</f>
        <v>119661390</v>
      </c>
    </row>
    <row r="380" spans="1:12" ht="15" customHeight="1">
      <c r="A380" s="14" t="s">
        <v>378</v>
      </c>
      <c r="B380" s="24" t="s">
        <v>376</v>
      </c>
      <c r="C380" s="24" t="s">
        <v>139</v>
      </c>
      <c r="D380" s="24" t="s">
        <v>102</v>
      </c>
      <c r="E380" s="24" t="s">
        <v>379</v>
      </c>
      <c r="F380" s="24"/>
      <c r="G380" s="7">
        <f>G381</f>
        <v>37839070</v>
      </c>
      <c r="H380" s="7">
        <f>H381</f>
        <v>40839070</v>
      </c>
    </row>
    <row r="381" spans="1:12" ht="16.5" customHeight="1">
      <c r="A381" s="14" t="s">
        <v>1</v>
      </c>
      <c r="B381" s="24" t="s">
        <v>376</v>
      </c>
      <c r="C381" s="24" t="s">
        <v>139</v>
      </c>
      <c r="D381" s="24" t="s">
        <v>102</v>
      </c>
      <c r="E381" s="24" t="s">
        <v>379</v>
      </c>
      <c r="F381" s="24" t="s">
        <v>2</v>
      </c>
      <c r="G381" s="7">
        <f>28675350-15780-16000+10000000-810500-10000+16000</f>
        <v>37839070</v>
      </c>
      <c r="H381" s="7">
        <f>28675350-15780-16000+13000000-810500-10000+16000</f>
        <v>40839070</v>
      </c>
    </row>
    <row r="382" spans="1:12" ht="13.5">
      <c r="A382" s="14" t="s">
        <v>380</v>
      </c>
      <c r="B382" s="24" t="s">
        <v>376</v>
      </c>
      <c r="C382" s="24" t="s">
        <v>139</v>
      </c>
      <c r="D382" s="24" t="s">
        <v>102</v>
      </c>
      <c r="E382" s="24" t="s">
        <v>381</v>
      </c>
      <c r="F382" s="24"/>
      <c r="G382" s="7">
        <f>G383</f>
        <v>57404497</v>
      </c>
      <c r="H382" s="7">
        <f>H383</f>
        <v>62404497</v>
      </c>
    </row>
    <row r="383" spans="1:12" ht="15.75" customHeight="1">
      <c r="A383" s="19" t="s">
        <v>1</v>
      </c>
      <c r="B383" s="24" t="s">
        <v>376</v>
      </c>
      <c r="C383" s="24" t="s">
        <v>139</v>
      </c>
      <c r="D383" s="24" t="s">
        <v>102</v>
      </c>
      <c r="E383" s="24" t="s">
        <v>381</v>
      </c>
      <c r="F383" s="24" t="s">
        <v>2</v>
      </c>
      <c r="G383" s="7">
        <f>42404497+15000000</f>
        <v>57404497</v>
      </c>
      <c r="H383" s="7">
        <f>42404497+20000000</f>
        <v>62404497</v>
      </c>
    </row>
    <row r="384" spans="1:12" ht="13.5">
      <c r="A384" s="19" t="s">
        <v>382</v>
      </c>
      <c r="B384" s="24" t="s">
        <v>376</v>
      </c>
      <c r="C384" s="24" t="s">
        <v>139</v>
      </c>
      <c r="D384" s="24" t="s">
        <v>102</v>
      </c>
      <c r="E384" s="24" t="s">
        <v>383</v>
      </c>
      <c r="F384" s="24"/>
      <c r="G384" s="7">
        <f>G385+G386</f>
        <v>1101303</v>
      </c>
      <c r="H384" s="7">
        <f>H385+H386</f>
        <v>1101303</v>
      </c>
    </row>
    <row r="385" spans="1:8" ht="27" customHeight="1">
      <c r="A385" s="8" t="s">
        <v>154</v>
      </c>
      <c r="B385" s="24" t="s">
        <v>376</v>
      </c>
      <c r="C385" s="24" t="s">
        <v>139</v>
      </c>
      <c r="D385" s="24" t="s">
        <v>102</v>
      </c>
      <c r="E385" s="24" t="s">
        <v>383</v>
      </c>
      <c r="F385" s="24" t="s">
        <v>152</v>
      </c>
      <c r="G385" s="7">
        <v>150000</v>
      </c>
      <c r="H385" s="7">
        <v>150000</v>
      </c>
    </row>
    <row r="386" spans="1:8" ht="18" customHeight="1">
      <c r="A386" s="8" t="s">
        <v>155</v>
      </c>
      <c r="B386" s="24" t="s">
        <v>376</v>
      </c>
      <c r="C386" s="24" t="s">
        <v>139</v>
      </c>
      <c r="D386" s="24" t="s">
        <v>102</v>
      </c>
      <c r="E386" s="24" t="s">
        <v>383</v>
      </c>
      <c r="F386" s="24" t="s">
        <v>153</v>
      </c>
      <c r="G386" s="7">
        <f>967303-16000</f>
        <v>951303</v>
      </c>
      <c r="H386" s="7">
        <f>967303-16000</f>
        <v>951303</v>
      </c>
    </row>
    <row r="387" spans="1:8" ht="13.5">
      <c r="A387" s="8" t="s">
        <v>384</v>
      </c>
      <c r="B387" s="24" t="s">
        <v>376</v>
      </c>
      <c r="C387" s="24" t="s">
        <v>139</v>
      </c>
      <c r="D387" s="24" t="s">
        <v>102</v>
      </c>
      <c r="E387" s="24" t="s">
        <v>385</v>
      </c>
      <c r="F387" s="24"/>
      <c r="G387" s="7">
        <f>G388</f>
        <v>97697</v>
      </c>
      <c r="H387" s="7">
        <f>H388</f>
        <v>97697</v>
      </c>
    </row>
    <row r="388" spans="1:8" ht="13.5">
      <c r="A388" s="10" t="s">
        <v>0</v>
      </c>
      <c r="B388" s="24" t="s">
        <v>376</v>
      </c>
      <c r="C388" s="24" t="s">
        <v>139</v>
      </c>
      <c r="D388" s="24" t="s">
        <v>102</v>
      </c>
      <c r="E388" s="24" t="s">
        <v>385</v>
      </c>
      <c r="F388" s="24" t="s">
        <v>158</v>
      </c>
      <c r="G388" s="7">
        <v>97697</v>
      </c>
      <c r="H388" s="7">
        <v>97697</v>
      </c>
    </row>
    <row r="389" spans="1:8" ht="12.75" customHeight="1">
      <c r="A389" s="10" t="s">
        <v>386</v>
      </c>
      <c r="B389" s="24" t="s">
        <v>376</v>
      </c>
      <c r="C389" s="24" t="s">
        <v>139</v>
      </c>
      <c r="D389" s="24" t="s">
        <v>102</v>
      </c>
      <c r="E389" s="24" t="s">
        <v>387</v>
      </c>
      <c r="F389" s="24"/>
      <c r="G389" s="7">
        <f>G390</f>
        <v>300000</v>
      </c>
      <c r="H389" s="7">
        <f>H390</f>
        <v>300000</v>
      </c>
    </row>
    <row r="390" spans="1:8" ht="15" customHeight="1">
      <c r="A390" s="19" t="s">
        <v>1</v>
      </c>
      <c r="B390" s="24" t="s">
        <v>376</v>
      </c>
      <c r="C390" s="24" t="s">
        <v>139</v>
      </c>
      <c r="D390" s="24" t="s">
        <v>102</v>
      </c>
      <c r="E390" s="24" t="s">
        <v>387</v>
      </c>
      <c r="F390" s="24" t="s">
        <v>2</v>
      </c>
      <c r="G390" s="7">
        <v>300000</v>
      </c>
      <c r="H390" s="7">
        <v>300000</v>
      </c>
    </row>
    <row r="391" spans="1:8" ht="14.25" customHeight="1">
      <c r="A391" s="19" t="s">
        <v>388</v>
      </c>
      <c r="B391" s="24" t="s">
        <v>376</v>
      </c>
      <c r="C391" s="24" t="s">
        <v>139</v>
      </c>
      <c r="D391" s="24" t="s">
        <v>102</v>
      </c>
      <c r="E391" s="24" t="s">
        <v>389</v>
      </c>
      <c r="F391" s="24"/>
      <c r="G391" s="7">
        <f>G392</f>
        <v>100000</v>
      </c>
      <c r="H391" s="7">
        <f>H392</f>
        <v>100000</v>
      </c>
    </row>
    <row r="392" spans="1:8" ht="14.25" customHeight="1">
      <c r="A392" s="19" t="s">
        <v>1</v>
      </c>
      <c r="B392" s="24" t="s">
        <v>376</v>
      </c>
      <c r="C392" s="24" t="s">
        <v>139</v>
      </c>
      <c r="D392" s="24" t="s">
        <v>102</v>
      </c>
      <c r="E392" s="24" t="s">
        <v>389</v>
      </c>
      <c r="F392" s="24" t="s">
        <v>2</v>
      </c>
      <c r="G392" s="7">
        <v>100000</v>
      </c>
      <c r="H392" s="7">
        <v>100000</v>
      </c>
    </row>
    <row r="393" spans="1:8" ht="26.25" customHeight="1">
      <c r="A393" s="19" t="s">
        <v>390</v>
      </c>
      <c r="B393" s="24" t="s">
        <v>376</v>
      </c>
      <c r="C393" s="24" t="s">
        <v>139</v>
      </c>
      <c r="D393" s="24" t="s">
        <v>102</v>
      </c>
      <c r="E393" s="24" t="s">
        <v>391</v>
      </c>
      <c r="F393" s="24"/>
      <c r="G393" s="7">
        <f>G394</f>
        <v>651642</v>
      </c>
      <c r="H393" s="7">
        <f>H394</f>
        <v>651642</v>
      </c>
    </row>
    <row r="394" spans="1:8" ht="17.25" customHeight="1">
      <c r="A394" s="19" t="s">
        <v>1</v>
      </c>
      <c r="B394" s="24" t="s">
        <v>376</v>
      </c>
      <c r="C394" s="24" t="s">
        <v>139</v>
      </c>
      <c r="D394" s="24" t="s">
        <v>102</v>
      </c>
      <c r="E394" s="24" t="s">
        <v>391</v>
      </c>
      <c r="F394" s="24" t="s">
        <v>2</v>
      </c>
      <c r="G394" s="7">
        <f>541200+30282+80160</f>
        <v>651642</v>
      </c>
      <c r="H394" s="7">
        <f>541200+30282+80160</f>
        <v>651642</v>
      </c>
    </row>
    <row r="395" spans="1:8" ht="12.75" customHeight="1">
      <c r="A395" s="19" t="s">
        <v>392</v>
      </c>
      <c r="B395" s="24" t="s">
        <v>376</v>
      </c>
      <c r="C395" s="24" t="s">
        <v>139</v>
      </c>
      <c r="D395" s="24" t="s">
        <v>102</v>
      </c>
      <c r="E395" s="24" t="s">
        <v>393</v>
      </c>
      <c r="F395" s="24"/>
      <c r="G395" s="7">
        <f>G396</f>
        <v>3032830</v>
      </c>
      <c r="H395" s="7">
        <f>H396</f>
        <v>3032830</v>
      </c>
    </row>
    <row r="396" spans="1:8" ht="15" customHeight="1">
      <c r="A396" s="19" t="s">
        <v>1</v>
      </c>
      <c r="B396" s="24" t="s">
        <v>376</v>
      </c>
      <c r="C396" s="24" t="s">
        <v>139</v>
      </c>
      <c r="D396" s="24" t="s">
        <v>102</v>
      </c>
      <c r="E396" s="24" t="s">
        <v>393</v>
      </c>
      <c r="F396" s="24" t="s">
        <v>2</v>
      </c>
      <c r="G396" s="7">
        <f>3110565+130800-208535</f>
        <v>3032830</v>
      </c>
      <c r="H396" s="7">
        <f>3110565+130800-208535</f>
        <v>3032830</v>
      </c>
    </row>
    <row r="397" spans="1:8" ht="24.75" customHeight="1">
      <c r="A397" s="19" t="s">
        <v>394</v>
      </c>
      <c r="B397" s="24" t="s">
        <v>376</v>
      </c>
      <c r="C397" s="24" t="s">
        <v>139</v>
      </c>
      <c r="D397" s="24" t="s">
        <v>102</v>
      </c>
      <c r="E397" s="24" t="s">
        <v>395</v>
      </c>
      <c r="F397" s="24"/>
      <c r="G397" s="7">
        <f>G398</f>
        <v>1425517</v>
      </c>
      <c r="H397" s="7">
        <f>H398</f>
        <v>1425517</v>
      </c>
    </row>
    <row r="398" spans="1:8" ht="15" customHeight="1">
      <c r="A398" s="19" t="s">
        <v>1</v>
      </c>
      <c r="B398" s="24" t="s">
        <v>376</v>
      </c>
      <c r="C398" s="24" t="s">
        <v>139</v>
      </c>
      <c r="D398" s="24" t="s">
        <v>102</v>
      </c>
      <c r="E398" s="24" t="s">
        <v>395</v>
      </c>
      <c r="F398" s="24" t="s">
        <v>2</v>
      </c>
      <c r="G398" s="7">
        <f>1046300+120657+258560</f>
        <v>1425517</v>
      </c>
      <c r="H398" s="7">
        <f>1046300+120657+258560</f>
        <v>1425517</v>
      </c>
    </row>
    <row r="399" spans="1:8" ht="24.75" customHeight="1">
      <c r="A399" s="19" t="s">
        <v>396</v>
      </c>
      <c r="B399" s="24" t="s">
        <v>376</v>
      </c>
      <c r="C399" s="24" t="s">
        <v>139</v>
      </c>
      <c r="D399" s="24" t="s">
        <v>102</v>
      </c>
      <c r="E399" s="24" t="s">
        <v>397</v>
      </c>
      <c r="F399" s="24"/>
      <c r="G399" s="7">
        <f>G400</f>
        <v>548020</v>
      </c>
      <c r="H399" s="7">
        <f>H400</f>
        <v>548020</v>
      </c>
    </row>
    <row r="400" spans="1:8" ht="17.25" customHeight="1">
      <c r="A400" s="19" t="s">
        <v>1</v>
      </c>
      <c r="B400" s="24" t="s">
        <v>376</v>
      </c>
      <c r="C400" s="24" t="s">
        <v>139</v>
      </c>
      <c r="D400" s="24" t="s">
        <v>102</v>
      </c>
      <c r="E400" s="24" t="s">
        <v>397</v>
      </c>
      <c r="F400" s="24" t="s">
        <v>2</v>
      </c>
      <c r="G400" s="7">
        <f>451000+30220+66800</f>
        <v>548020</v>
      </c>
      <c r="H400" s="7">
        <f>451000+30220+66800</f>
        <v>548020</v>
      </c>
    </row>
    <row r="401" spans="1:8" ht="28.5" customHeight="1">
      <c r="A401" s="19" t="s">
        <v>398</v>
      </c>
      <c r="B401" s="24" t="s">
        <v>376</v>
      </c>
      <c r="C401" s="24" t="s">
        <v>139</v>
      </c>
      <c r="D401" s="24" t="s">
        <v>102</v>
      </c>
      <c r="E401" s="24" t="s">
        <v>399</v>
      </c>
      <c r="F401" s="24"/>
      <c r="G401" s="7">
        <f>G402</f>
        <v>548020</v>
      </c>
      <c r="H401" s="7">
        <f>H402</f>
        <v>548020</v>
      </c>
    </row>
    <row r="402" spans="1:8" ht="17.25" customHeight="1">
      <c r="A402" s="19" t="s">
        <v>1</v>
      </c>
      <c r="B402" s="24" t="s">
        <v>376</v>
      </c>
      <c r="C402" s="24" t="s">
        <v>139</v>
      </c>
      <c r="D402" s="24" t="s">
        <v>102</v>
      </c>
      <c r="E402" s="24" t="s">
        <v>399</v>
      </c>
      <c r="F402" s="24" t="s">
        <v>2</v>
      </c>
      <c r="G402" s="7">
        <f>30220+451000+66800</f>
        <v>548020</v>
      </c>
      <c r="H402" s="7">
        <f>30220+451000+66800</f>
        <v>548020</v>
      </c>
    </row>
    <row r="403" spans="1:8" ht="40.5" customHeight="1">
      <c r="A403" s="19" t="s">
        <v>400</v>
      </c>
      <c r="B403" s="24" t="s">
        <v>376</v>
      </c>
      <c r="C403" s="24" t="s">
        <v>139</v>
      </c>
      <c r="D403" s="24" t="s">
        <v>102</v>
      </c>
      <c r="E403" s="24" t="s">
        <v>401</v>
      </c>
      <c r="F403" s="24"/>
      <c r="G403" s="7">
        <f>G404</f>
        <v>6632400</v>
      </c>
      <c r="H403" s="7">
        <f>H404</f>
        <v>6632400</v>
      </c>
    </row>
    <row r="404" spans="1:8" ht="15.75" customHeight="1">
      <c r="A404" s="19" t="s">
        <v>1</v>
      </c>
      <c r="B404" s="24" t="s">
        <v>402</v>
      </c>
      <c r="C404" s="24" t="s">
        <v>403</v>
      </c>
      <c r="D404" s="24" t="s">
        <v>102</v>
      </c>
      <c r="E404" s="24" t="s">
        <v>401</v>
      </c>
      <c r="F404" s="24" t="s">
        <v>2</v>
      </c>
      <c r="G404" s="7">
        <f>10486500-3854100</f>
        <v>6632400</v>
      </c>
      <c r="H404" s="7">
        <f>10486500-3854100</f>
        <v>6632400</v>
      </c>
    </row>
    <row r="405" spans="1:8" ht="26.25" customHeight="1">
      <c r="A405" s="19" t="s">
        <v>404</v>
      </c>
      <c r="B405" s="24" t="s">
        <v>376</v>
      </c>
      <c r="C405" s="24" t="s">
        <v>139</v>
      </c>
      <c r="D405" s="24" t="s">
        <v>102</v>
      </c>
      <c r="E405" s="24" t="s">
        <v>405</v>
      </c>
      <c r="F405" s="24"/>
      <c r="G405" s="7">
        <f>G406</f>
        <v>760700</v>
      </c>
      <c r="H405" s="7">
        <f>H406</f>
        <v>760700</v>
      </c>
    </row>
    <row r="406" spans="1:8" ht="12.75" customHeight="1">
      <c r="A406" s="19" t="s">
        <v>1</v>
      </c>
      <c r="B406" s="24" t="s">
        <v>376</v>
      </c>
      <c r="C406" s="24" t="s">
        <v>139</v>
      </c>
      <c r="D406" s="24" t="s">
        <v>102</v>
      </c>
      <c r="E406" s="24" t="s">
        <v>405</v>
      </c>
      <c r="F406" s="24" t="s">
        <v>2</v>
      </c>
      <c r="G406" s="7">
        <v>760700</v>
      </c>
      <c r="H406" s="7">
        <v>760700</v>
      </c>
    </row>
    <row r="407" spans="1:8" ht="12.75" customHeight="1">
      <c r="A407" s="19" t="s">
        <v>406</v>
      </c>
      <c r="B407" s="24" t="s">
        <v>376</v>
      </c>
      <c r="C407" s="24" t="s">
        <v>139</v>
      </c>
      <c r="D407" s="24" t="s">
        <v>102</v>
      </c>
      <c r="E407" s="24" t="s">
        <v>407</v>
      </c>
      <c r="F407" s="24"/>
      <c r="G407" s="7">
        <f>G408</f>
        <v>481774</v>
      </c>
      <c r="H407" s="7">
        <f>H408</f>
        <v>481774</v>
      </c>
    </row>
    <row r="408" spans="1:8" ht="15" customHeight="1">
      <c r="A408" s="19" t="s">
        <v>1</v>
      </c>
      <c r="B408" s="24" t="s">
        <v>376</v>
      </c>
      <c r="C408" s="24" t="s">
        <v>139</v>
      </c>
      <c r="D408" s="24" t="s">
        <v>102</v>
      </c>
      <c r="E408" s="24" t="s">
        <v>407</v>
      </c>
      <c r="F408" s="24" t="s">
        <v>2</v>
      </c>
      <c r="G408" s="7">
        <f>456400+25374</f>
        <v>481774</v>
      </c>
      <c r="H408" s="7">
        <f>456400+25374</f>
        <v>481774</v>
      </c>
    </row>
    <row r="409" spans="1:8" ht="30" customHeight="1">
      <c r="A409" s="19" t="s">
        <v>408</v>
      </c>
      <c r="B409" s="24" t="s">
        <v>376</v>
      </c>
      <c r="C409" s="24" t="s">
        <v>139</v>
      </c>
      <c r="D409" s="24" t="s">
        <v>102</v>
      </c>
      <c r="E409" s="24" t="s">
        <v>409</v>
      </c>
      <c r="F409" s="24"/>
      <c r="G409" s="7">
        <f>G410</f>
        <v>20900</v>
      </c>
      <c r="H409" s="7">
        <f>H410</f>
        <v>20900</v>
      </c>
    </row>
    <row r="410" spans="1:8" ht="17.25" customHeight="1">
      <c r="A410" s="19" t="s">
        <v>1</v>
      </c>
      <c r="B410" s="24" t="s">
        <v>376</v>
      </c>
      <c r="C410" s="24" t="s">
        <v>139</v>
      </c>
      <c r="D410" s="24" t="s">
        <v>102</v>
      </c>
      <c r="E410" s="24" t="s">
        <v>409</v>
      </c>
      <c r="F410" s="24" t="s">
        <v>2</v>
      </c>
      <c r="G410" s="7">
        <v>20900</v>
      </c>
      <c r="H410" s="7">
        <v>20900</v>
      </c>
    </row>
    <row r="411" spans="1:8" s="26" customFormat="1" ht="51.75" customHeight="1">
      <c r="A411" s="19" t="s">
        <v>435</v>
      </c>
      <c r="B411" s="24" t="s">
        <v>376</v>
      </c>
      <c r="C411" s="24" t="s">
        <v>139</v>
      </c>
      <c r="D411" s="24" t="s">
        <v>102</v>
      </c>
      <c r="E411" s="24" t="s">
        <v>436</v>
      </c>
      <c r="F411" s="24"/>
      <c r="G411" s="7">
        <f>G412</f>
        <v>717020</v>
      </c>
      <c r="H411" s="7">
        <f>H412</f>
        <v>717020</v>
      </c>
    </row>
    <row r="412" spans="1:8" s="26" customFormat="1" ht="15" customHeight="1">
      <c r="A412" s="19" t="s">
        <v>1</v>
      </c>
      <c r="B412" s="24" t="s">
        <v>376</v>
      </c>
      <c r="C412" s="24" t="s">
        <v>139</v>
      </c>
      <c r="D412" s="24" t="s">
        <v>102</v>
      </c>
      <c r="E412" s="24" t="s">
        <v>436</v>
      </c>
      <c r="F412" s="24" t="s">
        <v>2</v>
      </c>
      <c r="G412" s="7">
        <f>808100+2400-93480</f>
        <v>717020</v>
      </c>
      <c r="H412" s="7">
        <f>808100+2400-93480</f>
        <v>717020</v>
      </c>
    </row>
    <row r="413" spans="1:8" ht="12.75" customHeight="1">
      <c r="A413" s="19" t="s">
        <v>417</v>
      </c>
      <c r="B413" s="24" t="s">
        <v>376</v>
      </c>
      <c r="C413" s="24" t="s">
        <v>139</v>
      </c>
      <c r="D413" s="24" t="s">
        <v>102</v>
      </c>
      <c r="E413" s="24" t="s">
        <v>82</v>
      </c>
      <c r="F413" s="24"/>
      <c r="G413" s="7">
        <f t="shared" ref="G413:H414" si="60">G414</f>
        <v>15780</v>
      </c>
      <c r="H413" s="7">
        <f t="shared" si="60"/>
        <v>15780</v>
      </c>
    </row>
    <row r="414" spans="1:8" ht="24.75" customHeight="1">
      <c r="A414" s="19" t="s">
        <v>167</v>
      </c>
      <c r="B414" s="24" t="s">
        <v>376</v>
      </c>
      <c r="C414" s="24" t="s">
        <v>139</v>
      </c>
      <c r="D414" s="24" t="s">
        <v>102</v>
      </c>
      <c r="E414" s="24" t="s">
        <v>344</v>
      </c>
      <c r="F414" s="24"/>
      <c r="G414" s="7">
        <f t="shared" si="60"/>
        <v>15780</v>
      </c>
      <c r="H414" s="7">
        <f t="shared" si="60"/>
        <v>15780</v>
      </c>
    </row>
    <row r="415" spans="1:8" ht="12.75" customHeight="1">
      <c r="A415" s="19" t="s">
        <v>1</v>
      </c>
      <c r="B415" s="24" t="s">
        <v>376</v>
      </c>
      <c r="C415" s="24" t="s">
        <v>139</v>
      </c>
      <c r="D415" s="24" t="s">
        <v>102</v>
      </c>
      <c r="E415" s="24" t="s">
        <v>344</v>
      </c>
      <c r="F415" s="24" t="s">
        <v>2</v>
      </c>
      <c r="G415" s="7">
        <v>15780</v>
      </c>
      <c r="H415" s="7">
        <v>15780</v>
      </c>
    </row>
    <row r="416" spans="1:8" s="26" customFormat="1" ht="13.5">
      <c r="A416" s="19" t="s">
        <v>410</v>
      </c>
      <c r="B416" s="24" t="s">
        <v>376</v>
      </c>
      <c r="C416" s="24" t="s">
        <v>139</v>
      </c>
      <c r="D416" s="24" t="s">
        <v>101</v>
      </c>
      <c r="E416" s="24"/>
      <c r="F416" s="24"/>
      <c r="G416" s="7">
        <f t="shared" ref="G416:H417" si="61">G417</f>
        <v>1511995</v>
      </c>
      <c r="H416" s="7">
        <f t="shared" si="61"/>
        <v>1511995</v>
      </c>
    </row>
    <row r="417" spans="1:8" s="26" customFormat="1" ht="27" customHeight="1">
      <c r="A417" s="8" t="s">
        <v>466</v>
      </c>
      <c r="B417" s="24" t="s">
        <v>376</v>
      </c>
      <c r="C417" s="24" t="s">
        <v>139</v>
      </c>
      <c r="D417" s="24" t="s">
        <v>101</v>
      </c>
      <c r="E417" s="24" t="s">
        <v>14</v>
      </c>
      <c r="F417" s="24"/>
      <c r="G417" s="7">
        <f t="shared" si="61"/>
        <v>1511995</v>
      </c>
      <c r="H417" s="7">
        <f t="shared" si="61"/>
        <v>1511995</v>
      </c>
    </row>
    <row r="418" spans="1:8" s="26" customFormat="1" ht="27" customHeight="1">
      <c r="A418" s="8" t="s">
        <v>411</v>
      </c>
      <c r="B418" s="24" t="s">
        <v>376</v>
      </c>
      <c r="C418" s="24" t="s">
        <v>139</v>
      </c>
      <c r="D418" s="24" t="s">
        <v>101</v>
      </c>
      <c r="E418" s="24" t="s">
        <v>412</v>
      </c>
      <c r="F418" s="24"/>
      <c r="G418" s="7">
        <f>G419</f>
        <v>1511995</v>
      </c>
      <c r="H418" s="7">
        <f>H419</f>
        <v>1511995</v>
      </c>
    </row>
    <row r="419" spans="1:8" s="26" customFormat="1" ht="15" customHeight="1">
      <c r="A419" s="19" t="s">
        <v>1</v>
      </c>
      <c r="B419" s="24" t="s">
        <v>376</v>
      </c>
      <c r="C419" s="24" t="s">
        <v>139</v>
      </c>
      <c r="D419" s="24" t="s">
        <v>101</v>
      </c>
      <c r="E419" s="24" t="s">
        <v>412</v>
      </c>
      <c r="F419" s="24" t="s">
        <v>2</v>
      </c>
      <c r="G419" s="7">
        <f>1461195+50800</f>
        <v>1511995</v>
      </c>
      <c r="H419" s="7">
        <f>1461195+50800</f>
        <v>1511995</v>
      </c>
    </row>
    <row r="420" spans="1:8" s="26" customFormat="1" ht="13.5">
      <c r="A420" s="8" t="s">
        <v>413</v>
      </c>
      <c r="B420" s="24" t="s">
        <v>376</v>
      </c>
      <c r="C420" s="24" t="s">
        <v>139</v>
      </c>
      <c r="D420" s="24" t="s">
        <v>115</v>
      </c>
      <c r="E420" s="24"/>
      <c r="F420" s="24"/>
      <c r="G420" s="7">
        <f>G426+G421</f>
        <v>7720000</v>
      </c>
      <c r="H420" s="7">
        <f>H426+H421</f>
        <v>7720000</v>
      </c>
    </row>
    <row r="421" spans="1:8" s="26" customFormat="1" ht="13.5" customHeight="1">
      <c r="A421" s="8" t="s">
        <v>183</v>
      </c>
      <c r="B421" s="24" t="s">
        <v>376</v>
      </c>
      <c r="C421" s="24" t="s">
        <v>139</v>
      </c>
      <c r="D421" s="24" t="s">
        <v>115</v>
      </c>
      <c r="E421" s="24" t="s">
        <v>182</v>
      </c>
      <c r="F421" s="24"/>
      <c r="G421" s="7">
        <f>G422+G424</f>
        <v>16000</v>
      </c>
      <c r="H421" s="7">
        <f>H422+H424</f>
        <v>16000</v>
      </c>
    </row>
    <row r="422" spans="1:8" s="26" customFormat="1" ht="15.75" customHeight="1">
      <c r="A422" s="8" t="s">
        <v>185</v>
      </c>
      <c r="B422" s="24" t="s">
        <v>376</v>
      </c>
      <c r="C422" s="24" t="s">
        <v>139</v>
      </c>
      <c r="D422" s="24" t="s">
        <v>115</v>
      </c>
      <c r="E422" s="24" t="s">
        <v>198</v>
      </c>
      <c r="F422" s="24"/>
      <c r="G422" s="7">
        <f>G423</f>
        <v>10000</v>
      </c>
      <c r="H422" s="7">
        <f>H423</f>
        <v>10000</v>
      </c>
    </row>
    <row r="423" spans="1:8" s="26" customFormat="1" ht="12.75" customHeight="1">
      <c r="A423" s="8" t="s">
        <v>155</v>
      </c>
      <c r="B423" s="24" t="s">
        <v>376</v>
      </c>
      <c r="C423" s="24" t="s">
        <v>139</v>
      </c>
      <c r="D423" s="24" t="s">
        <v>115</v>
      </c>
      <c r="E423" s="24" t="s">
        <v>198</v>
      </c>
      <c r="F423" s="24" t="s">
        <v>153</v>
      </c>
      <c r="G423" s="7">
        <v>10000</v>
      </c>
      <c r="H423" s="7">
        <v>10000</v>
      </c>
    </row>
    <row r="424" spans="1:8" s="26" customFormat="1" ht="15" customHeight="1">
      <c r="A424" s="8" t="s">
        <v>191</v>
      </c>
      <c r="B424" s="24" t="s">
        <v>376</v>
      </c>
      <c r="C424" s="24" t="s">
        <v>139</v>
      </c>
      <c r="D424" s="24" t="s">
        <v>115</v>
      </c>
      <c r="E424" s="24" t="s">
        <v>199</v>
      </c>
      <c r="F424" s="24"/>
      <c r="G424" s="7">
        <f>G425</f>
        <v>6000</v>
      </c>
      <c r="H424" s="7">
        <f>H425</f>
        <v>6000</v>
      </c>
    </row>
    <row r="425" spans="1:8" s="26" customFormat="1" ht="14.25" customHeight="1">
      <c r="A425" s="8" t="s">
        <v>155</v>
      </c>
      <c r="B425" s="24" t="s">
        <v>376</v>
      </c>
      <c r="C425" s="24" t="s">
        <v>139</v>
      </c>
      <c r="D425" s="24" t="s">
        <v>115</v>
      </c>
      <c r="E425" s="24" t="s">
        <v>199</v>
      </c>
      <c r="F425" s="24" t="s">
        <v>153</v>
      </c>
      <c r="G425" s="7">
        <v>6000</v>
      </c>
      <c r="H425" s="7">
        <v>6000</v>
      </c>
    </row>
    <row r="426" spans="1:8" s="26" customFormat="1" ht="27.75" customHeight="1">
      <c r="A426" s="8" t="s">
        <v>466</v>
      </c>
      <c r="B426" s="24" t="s">
        <v>376</v>
      </c>
      <c r="C426" s="24" t="s">
        <v>139</v>
      </c>
      <c r="D426" s="24" t="s">
        <v>115</v>
      </c>
      <c r="E426" s="24" t="s">
        <v>14</v>
      </c>
      <c r="F426" s="24"/>
      <c r="G426" s="7">
        <f t="shared" ref="G426:H426" si="62">G427+G429</f>
        <v>7704000</v>
      </c>
      <c r="H426" s="7">
        <f t="shared" si="62"/>
        <v>7704000</v>
      </c>
    </row>
    <row r="427" spans="1:8" s="26" customFormat="1" ht="30" customHeight="1">
      <c r="A427" s="8" t="s">
        <v>103</v>
      </c>
      <c r="B427" s="24" t="s">
        <v>376</v>
      </c>
      <c r="C427" s="24" t="s">
        <v>139</v>
      </c>
      <c r="D427" s="24" t="s">
        <v>115</v>
      </c>
      <c r="E427" s="24" t="s">
        <v>414</v>
      </c>
      <c r="F427" s="24"/>
      <c r="G427" s="7">
        <f>G428</f>
        <v>2128840</v>
      </c>
      <c r="H427" s="7">
        <f>H428</f>
        <v>2128840</v>
      </c>
    </row>
    <row r="428" spans="1:8" s="26" customFormat="1" ht="27.75" customHeight="1">
      <c r="A428" s="8" t="s">
        <v>154</v>
      </c>
      <c r="B428" s="24" t="s">
        <v>376</v>
      </c>
      <c r="C428" s="24" t="s">
        <v>139</v>
      </c>
      <c r="D428" s="24" t="s">
        <v>115</v>
      </c>
      <c r="E428" s="24" t="s">
        <v>414</v>
      </c>
      <c r="F428" s="24" t="s">
        <v>152</v>
      </c>
      <c r="G428" s="7">
        <f>1635054+493786</f>
        <v>2128840</v>
      </c>
      <c r="H428" s="7">
        <f>1635054+493786</f>
        <v>2128840</v>
      </c>
    </row>
    <row r="429" spans="1:8" ht="27" customHeight="1">
      <c r="A429" s="14" t="s">
        <v>129</v>
      </c>
      <c r="B429" s="24" t="s">
        <v>376</v>
      </c>
      <c r="C429" s="24" t="s">
        <v>403</v>
      </c>
      <c r="D429" s="24" t="s">
        <v>115</v>
      </c>
      <c r="E429" s="24" t="s">
        <v>415</v>
      </c>
      <c r="F429" s="24"/>
      <c r="G429" s="7">
        <f>G430+G431</f>
        <v>5575160</v>
      </c>
      <c r="H429" s="7">
        <f>H430+H431</f>
        <v>5575160</v>
      </c>
    </row>
    <row r="430" spans="1:8" ht="28.5" customHeight="1">
      <c r="A430" s="8" t="s">
        <v>154</v>
      </c>
      <c r="B430" s="24" t="s">
        <v>376</v>
      </c>
      <c r="C430" s="24" t="s">
        <v>139</v>
      </c>
      <c r="D430" s="24" t="s">
        <v>115</v>
      </c>
      <c r="E430" s="24" t="s">
        <v>415</v>
      </c>
      <c r="F430" s="24" t="s">
        <v>152</v>
      </c>
      <c r="G430" s="7">
        <v>5290928</v>
      </c>
      <c r="H430" s="7">
        <v>5290928</v>
      </c>
    </row>
    <row r="431" spans="1:8" ht="19.5" customHeight="1">
      <c r="A431" s="8" t="s">
        <v>155</v>
      </c>
      <c r="B431" s="24" t="s">
        <v>376</v>
      </c>
      <c r="C431" s="24" t="s">
        <v>139</v>
      </c>
      <c r="D431" s="24" t="s">
        <v>115</v>
      </c>
      <c r="E431" s="24" t="s">
        <v>415</v>
      </c>
      <c r="F431" s="24" t="s">
        <v>153</v>
      </c>
      <c r="G431" s="7">
        <v>284232</v>
      </c>
      <c r="H431" s="7">
        <v>284232</v>
      </c>
    </row>
    <row r="432" spans="1:8" ht="25.5">
      <c r="A432" s="42" t="s">
        <v>180</v>
      </c>
      <c r="B432" s="32" t="s">
        <v>131</v>
      </c>
      <c r="C432" s="32"/>
      <c r="D432" s="32"/>
      <c r="E432" s="32"/>
      <c r="F432" s="32"/>
      <c r="G432" s="40">
        <f t="shared" ref="G432:H432" si="63">G433</f>
        <v>275040308.38</v>
      </c>
      <c r="H432" s="40">
        <f t="shared" si="63"/>
        <v>280873346.44999999</v>
      </c>
    </row>
    <row r="433" spans="1:8" ht="13.5">
      <c r="A433" s="17" t="s">
        <v>109</v>
      </c>
      <c r="B433" s="24" t="s">
        <v>131</v>
      </c>
      <c r="C433" s="24" t="s">
        <v>108</v>
      </c>
      <c r="D433" s="24"/>
      <c r="E433" s="24"/>
      <c r="F433" s="24"/>
      <c r="G433" s="7">
        <f>G434+G440+G479+G506</f>
        <v>275040308.38</v>
      </c>
      <c r="H433" s="7">
        <f>H434+H440+H479+H506</f>
        <v>280873346.44999999</v>
      </c>
    </row>
    <row r="434" spans="1:8" ht="13.5">
      <c r="A434" s="10" t="s">
        <v>132</v>
      </c>
      <c r="B434" s="24" t="s">
        <v>131</v>
      </c>
      <c r="C434" s="24" t="s">
        <v>108</v>
      </c>
      <c r="D434" s="24" t="s">
        <v>102</v>
      </c>
      <c r="E434" s="24"/>
      <c r="F434" s="24"/>
      <c r="G434" s="7">
        <f t="shared" ref="G434:H434" si="64">G435</f>
        <v>27298814</v>
      </c>
      <c r="H434" s="7">
        <f t="shared" si="64"/>
        <v>27556714</v>
      </c>
    </row>
    <row r="435" spans="1:8" ht="15.75" customHeight="1">
      <c r="A435" s="10" t="s">
        <v>417</v>
      </c>
      <c r="B435" s="24" t="s">
        <v>131</v>
      </c>
      <c r="C435" s="24" t="s">
        <v>108</v>
      </c>
      <c r="D435" s="24" t="s">
        <v>102</v>
      </c>
      <c r="E435" s="24" t="s">
        <v>82</v>
      </c>
      <c r="F435" s="24"/>
      <c r="G435" s="7">
        <f>G438+G436</f>
        <v>27298814</v>
      </c>
      <c r="H435" s="7">
        <f>H438+H436</f>
        <v>27556714</v>
      </c>
    </row>
    <row r="436" spans="1:8" ht="13.5">
      <c r="A436" s="8" t="s">
        <v>66</v>
      </c>
      <c r="B436" s="24" t="s">
        <v>131</v>
      </c>
      <c r="C436" s="24" t="s">
        <v>108</v>
      </c>
      <c r="D436" s="24" t="s">
        <v>102</v>
      </c>
      <c r="E436" s="24" t="s">
        <v>316</v>
      </c>
      <c r="F436" s="24"/>
      <c r="G436" s="7">
        <f>G437</f>
        <v>27188314</v>
      </c>
      <c r="H436" s="7">
        <f>H437</f>
        <v>27446214</v>
      </c>
    </row>
    <row r="437" spans="1:8" ht="15.75" customHeight="1">
      <c r="A437" s="19" t="s">
        <v>1</v>
      </c>
      <c r="B437" s="24" t="s">
        <v>131</v>
      </c>
      <c r="C437" s="24" t="s">
        <v>108</v>
      </c>
      <c r="D437" s="24" t="s">
        <v>102</v>
      </c>
      <c r="E437" s="24" t="s">
        <v>316</v>
      </c>
      <c r="F437" s="24" t="s">
        <v>2</v>
      </c>
      <c r="G437" s="7">
        <f>27071414+116900</f>
        <v>27188314</v>
      </c>
      <c r="H437" s="7">
        <f>27329314+116900</f>
        <v>27446214</v>
      </c>
    </row>
    <row r="438" spans="1:8" ht="15.75" customHeight="1">
      <c r="A438" s="19" t="s">
        <v>416</v>
      </c>
      <c r="B438" s="24" t="s">
        <v>131</v>
      </c>
      <c r="C438" s="24" t="s">
        <v>108</v>
      </c>
      <c r="D438" s="24" t="s">
        <v>102</v>
      </c>
      <c r="E438" s="24" t="s">
        <v>472</v>
      </c>
      <c r="F438" s="24"/>
      <c r="G438" s="7">
        <f>G439</f>
        <v>110500</v>
      </c>
      <c r="H438" s="7">
        <f>H439</f>
        <v>110500</v>
      </c>
    </row>
    <row r="439" spans="1:8" ht="15.75" customHeight="1">
      <c r="A439" s="19" t="s">
        <v>1</v>
      </c>
      <c r="B439" s="24" t="s">
        <v>131</v>
      </c>
      <c r="C439" s="24" t="s">
        <v>108</v>
      </c>
      <c r="D439" s="24" t="s">
        <v>102</v>
      </c>
      <c r="E439" s="24" t="s">
        <v>471</v>
      </c>
      <c r="F439" s="24" t="s">
        <v>2</v>
      </c>
      <c r="G439" s="7">
        <v>110500</v>
      </c>
      <c r="H439" s="7">
        <v>110500</v>
      </c>
    </row>
    <row r="440" spans="1:8" ht="13.5">
      <c r="A440" s="10" t="s">
        <v>98</v>
      </c>
      <c r="B440" s="24" t="s">
        <v>131</v>
      </c>
      <c r="C440" s="24" t="s">
        <v>108</v>
      </c>
      <c r="D440" s="24" t="s">
        <v>101</v>
      </c>
      <c r="E440" s="24"/>
      <c r="F440" s="24"/>
      <c r="G440" s="7">
        <f t="shared" ref="G440:H440" si="65">G441</f>
        <v>137358814.38000003</v>
      </c>
      <c r="H440" s="7">
        <f t="shared" si="65"/>
        <v>141320852.44999999</v>
      </c>
    </row>
    <row r="441" spans="1:8" ht="15.75" customHeight="1">
      <c r="A441" s="10" t="s">
        <v>417</v>
      </c>
      <c r="B441" s="24" t="s">
        <v>131</v>
      </c>
      <c r="C441" s="24" t="s">
        <v>108</v>
      </c>
      <c r="D441" s="24" t="s">
        <v>101</v>
      </c>
      <c r="E441" s="24" t="s">
        <v>82</v>
      </c>
      <c r="F441" s="24"/>
      <c r="G441" s="7">
        <f>G442+G445+G448+G451+G454+G457+G460+G463+G466+G468+G471+G476+G473</f>
        <v>137358814.38000003</v>
      </c>
      <c r="H441" s="7">
        <f>H442+H445+H448+H451+H454+H457+H460+H463+H466+H468+H471+H476+H473</f>
        <v>141320852.44999999</v>
      </c>
    </row>
    <row r="442" spans="1:8" ht="25.5">
      <c r="A442" s="13" t="s">
        <v>67</v>
      </c>
      <c r="B442" s="24" t="s">
        <v>131</v>
      </c>
      <c r="C442" s="24" t="s">
        <v>108</v>
      </c>
      <c r="D442" s="24" t="s">
        <v>101</v>
      </c>
      <c r="E442" s="24" t="s">
        <v>213</v>
      </c>
      <c r="F442" s="24"/>
      <c r="G442" s="7">
        <f>G443+G444</f>
        <v>41051192.109999999</v>
      </c>
      <c r="H442" s="7">
        <f>H443+H444</f>
        <v>42693239.799999997</v>
      </c>
    </row>
    <row r="443" spans="1:8" ht="13.5">
      <c r="A443" s="8" t="s">
        <v>155</v>
      </c>
      <c r="B443" s="24" t="s">
        <v>131</v>
      </c>
      <c r="C443" s="24" t="s">
        <v>108</v>
      </c>
      <c r="D443" s="24" t="s">
        <v>101</v>
      </c>
      <c r="E443" s="24" t="s">
        <v>213</v>
      </c>
      <c r="F443" s="24" t="s">
        <v>153</v>
      </c>
      <c r="G443" s="7">
        <v>630000</v>
      </c>
      <c r="H443" s="7">
        <v>630000</v>
      </c>
    </row>
    <row r="444" spans="1:8" ht="13.5">
      <c r="A444" s="10" t="s">
        <v>0</v>
      </c>
      <c r="B444" s="24" t="s">
        <v>131</v>
      </c>
      <c r="C444" s="24" t="s">
        <v>108</v>
      </c>
      <c r="D444" s="24" t="s">
        <v>101</v>
      </c>
      <c r="E444" s="24" t="s">
        <v>213</v>
      </c>
      <c r="F444" s="24" t="s">
        <v>158</v>
      </c>
      <c r="G444" s="7">
        <v>40421192.109999999</v>
      </c>
      <c r="H444" s="7">
        <v>42063239.799999997</v>
      </c>
    </row>
    <row r="445" spans="1:8" ht="25.5">
      <c r="A445" s="13" t="s">
        <v>68</v>
      </c>
      <c r="B445" s="24" t="s">
        <v>131</v>
      </c>
      <c r="C445" s="24" t="s">
        <v>108</v>
      </c>
      <c r="D445" s="24" t="s">
        <v>101</v>
      </c>
      <c r="E445" s="24" t="s">
        <v>214</v>
      </c>
      <c r="F445" s="24"/>
      <c r="G445" s="7">
        <f>G446+G447</f>
        <v>2102027.2800000003</v>
      </c>
      <c r="H445" s="7">
        <f>H446+H447</f>
        <v>2183603.2599999998</v>
      </c>
    </row>
    <row r="446" spans="1:8" ht="13.5">
      <c r="A446" s="8" t="s">
        <v>155</v>
      </c>
      <c r="B446" s="24" t="s">
        <v>131</v>
      </c>
      <c r="C446" s="24" t="s">
        <v>108</v>
      </c>
      <c r="D446" s="24" t="s">
        <v>101</v>
      </c>
      <c r="E446" s="24" t="s">
        <v>214</v>
      </c>
      <c r="F446" s="24" t="s">
        <v>153</v>
      </c>
      <c r="G446" s="7">
        <v>34000</v>
      </c>
      <c r="H446" s="7">
        <v>34000</v>
      </c>
    </row>
    <row r="447" spans="1:8" ht="13.5">
      <c r="A447" s="10" t="s">
        <v>0</v>
      </c>
      <c r="B447" s="24" t="s">
        <v>131</v>
      </c>
      <c r="C447" s="24" t="s">
        <v>108</v>
      </c>
      <c r="D447" s="24" t="s">
        <v>101</v>
      </c>
      <c r="E447" s="24" t="s">
        <v>214</v>
      </c>
      <c r="F447" s="24" t="s">
        <v>158</v>
      </c>
      <c r="G447" s="7">
        <v>2068027.28</v>
      </c>
      <c r="H447" s="7">
        <v>2149603.2599999998</v>
      </c>
    </row>
    <row r="448" spans="1:8" ht="25.5">
      <c r="A448" s="13" t="s">
        <v>470</v>
      </c>
      <c r="B448" s="24" t="s">
        <v>131</v>
      </c>
      <c r="C448" s="24" t="s">
        <v>108</v>
      </c>
      <c r="D448" s="24" t="s">
        <v>101</v>
      </c>
      <c r="E448" s="24" t="s">
        <v>317</v>
      </c>
      <c r="F448" s="24"/>
      <c r="G448" s="7">
        <f>G449+G450</f>
        <v>31366138.100000001</v>
      </c>
      <c r="H448" s="7">
        <f>H449+H450</f>
        <v>32620783.620000001</v>
      </c>
    </row>
    <row r="449" spans="1:8" ht="13.5">
      <c r="A449" s="8" t="s">
        <v>155</v>
      </c>
      <c r="B449" s="24" t="s">
        <v>131</v>
      </c>
      <c r="C449" s="24" t="s">
        <v>108</v>
      </c>
      <c r="D449" s="24" t="s">
        <v>101</v>
      </c>
      <c r="E449" s="24" t="s">
        <v>317</v>
      </c>
      <c r="F449" s="24" t="s">
        <v>153</v>
      </c>
      <c r="G449" s="7">
        <v>450000</v>
      </c>
      <c r="H449" s="7">
        <v>450000</v>
      </c>
    </row>
    <row r="450" spans="1:8" ht="13.5">
      <c r="A450" s="10" t="s">
        <v>0</v>
      </c>
      <c r="B450" s="24" t="s">
        <v>131</v>
      </c>
      <c r="C450" s="24" t="s">
        <v>108</v>
      </c>
      <c r="D450" s="24" t="s">
        <v>101</v>
      </c>
      <c r="E450" s="24" t="s">
        <v>317</v>
      </c>
      <c r="F450" s="24" t="s">
        <v>158</v>
      </c>
      <c r="G450" s="7">
        <v>30916138.100000001</v>
      </c>
      <c r="H450" s="7">
        <v>32170783.620000001</v>
      </c>
    </row>
    <row r="451" spans="1:8" ht="27" customHeight="1">
      <c r="A451" s="13" t="s">
        <v>69</v>
      </c>
      <c r="B451" s="24" t="s">
        <v>131</v>
      </c>
      <c r="C451" s="24" t="s">
        <v>108</v>
      </c>
      <c r="D451" s="24" t="s">
        <v>101</v>
      </c>
      <c r="E451" s="24" t="s">
        <v>318</v>
      </c>
      <c r="F451" s="24"/>
      <c r="G451" s="7">
        <f>G452+G453</f>
        <v>142428.57999999999</v>
      </c>
      <c r="H451" s="7">
        <f>H452+H453</f>
        <v>148125.72</v>
      </c>
    </row>
    <row r="452" spans="1:8" ht="13.5">
      <c r="A452" s="8" t="s">
        <v>155</v>
      </c>
      <c r="B452" s="24" t="s">
        <v>131</v>
      </c>
      <c r="C452" s="24" t="s">
        <v>108</v>
      </c>
      <c r="D452" s="24" t="s">
        <v>101</v>
      </c>
      <c r="E452" s="24" t="s">
        <v>318</v>
      </c>
      <c r="F452" s="24" t="s">
        <v>153</v>
      </c>
      <c r="G452" s="7">
        <v>2000</v>
      </c>
      <c r="H452" s="7">
        <v>2000</v>
      </c>
    </row>
    <row r="453" spans="1:8" ht="13.5">
      <c r="A453" s="10" t="s">
        <v>0</v>
      </c>
      <c r="B453" s="24" t="s">
        <v>131</v>
      </c>
      <c r="C453" s="24" t="s">
        <v>108</v>
      </c>
      <c r="D453" s="24" t="s">
        <v>101</v>
      </c>
      <c r="E453" s="24" t="s">
        <v>318</v>
      </c>
      <c r="F453" s="24" t="s">
        <v>158</v>
      </c>
      <c r="G453" s="7">
        <v>140428.57999999999</v>
      </c>
      <c r="H453" s="7">
        <v>146125.72</v>
      </c>
    </row>
    <row r="454" spans="1:8" ht="25.5">
      <c r="A454" s="13" t="s">
        <v>43</v>
      </c>
      <c r="B454" s="24" t="s">
        <v>131</v>
      </c>
      <c r="C454" s="24" t="s">
        <v>108</v>
      </c>
      <c r="D454" s="24" t="s">
        <v>101</v>
      </c>
      <c r="E454" s="24" t="s">
        <v>216</v>
      </c>
      <c r="F454" s="24"/>
      <c r="G454" s="7">
        <f>G455+G456</f>
        <v>6921.93</v>
      </c>
      <c r="H454" s="7">
        <f>H455+H456</f>
        <v>6921.93</v>
      </c>
    </row>
    <row r="455" spans="1:8" ht="13.5">
      <c r="A455" s="8" t="s">
        <v>155</v>
      </c>
      <c r="B455" s="24" t="s">
        <v>131</v>
      </c>
      <c r="C455" s="24" t="s">
        <v>108</v>
      </c>
      <c r="D455" s="24" t="s">
        <v>101</v>
      </c>
      <c r="E455" s="24" t="s">
        <v>216</v>
      </c>
      <c r="F455" s="24" t="s">
        <v>153</v>
      </c>
      <c r="G455" s="7">
        <v>145</v>
      </c>
      <c r="H455" s="7">
        <v>145</v>
      </c>
    </row>
    <row r="456" spans="1:8" ht="13.5">
      <c r="A456" s="10" t="s">
        <v>0</v>
      </c>
      <c r="B456" s="24" t="s">
        <v>131</v>
      </c>
      <c r="C456" s="24" t="s">
        <v>108</v>
      </c>
      <c r="D456" s="24" t="s">
        <v>101</v>
      </c>
      <c r="E456" s="24" t="s">
        <v>216</v>
      </c>
      <c r="F456" s="24" t="s">
        <v>158</v>
      </c>
      <c r="G456" s="7">
        <v>6776.93</v>
      </c>
      <c r="H456" s="7">
        <v>6776.93</v>
      </c>
    </row>
    <row r="457" spans="1:8" ht="38.25">
      <c r="A457" s="13" t="s">
        <v>53</v>
      </c>
      <c r="B457" s="24" t="s">
        <v>131</v>
      </c>
      <c r="C457" s="24" t="s">
        <v>108</v>
      </c>
      <c r="D457" s="24" t="s">
        <v>101</v>
      </c>
      <c r="E457" s="24" t="s">
        <v>217</v>
      </c>
      <c r="F457" s="24"/>
      <c r="G457" s="7">
        <f>G458+G459</f>
        <v>6661263.3099999996</v>
      </c>
      <c r="H457" s="7">
        <f>H458+H459</f>
        <v>6661263.3099999996</v>
      </c>
    </row>
    <row r="458" spans="1:8" ht="13.5">
      <c r="A458" s="8" t="s">
        <v>155</v>
      </c>
      <c r="B458" s="24" t="s">
        <v>131</v>
      </c>
      <c r="C458" s="24" t="s">
        <v>108</v>
      </c>
      <c r="D458" s="24" t="s">
        <v>101</v>
      </c>
      <c r="E458" s="24" t="s">
        <v>217</v>
      </c>
      <c r="F458" s="24" t="s">
        <v>153</v>
      </c>
      <c r="G458" s="7">
        <v>150000</v>
      </c>
      <c r="H458" s="7">
        <v>150000</v>
      </c>
    </row>
    <row r="459" spans="1:8" ht="13.5">
      <c r="A459" s="10" t="s">
        <v>0</v>
      </c>
      <c r="B459" s="24" t="s">
        <v>131</v>
      </c>
      <c r="C459" s="24" t="s">
        <v>108</v>
      </c>
      <c r="D459" s="24" t="s">
        <v>101</v>
      </c>
      <c r="E459" s="24" t="s">
        <v>217</v>
      </c>
      <c r="F459" s="24" t="s">
        <v>158</v>
      </c>
      <c r="G459" s="7">
        <v>6511263.3099999996</v>
      </c>
      <c r="H459" s="7">
        <v>6511263.3099999996</v>
      </c>
    </row>
    <row r="460" spans="1:8" ht="13.5">
      <c r="A460" s="13" t="s">
        <v>133</v>
      </c>
      <c r="B460" s="24" t="s">
        <v>131</v>
      </c>
      <c r="C460" s="24" t="s">
        <v>108</v>
      </c>
      <c r="D460" s="24" t="s">
        <v>101</v>
      </c>
      <c r="E460" s="24" t="s">
        <v>319</v>
      </c>
      <c r="F460" s="24"/>
      <c r="G460" s="7">
        <f>G461+G462</f>
        <v>14466031</v>
      </c>
      <c r="H460" s="7">
        <f>H461+H462</f>
        <v>15098936</v>
      </c>
    </row>
    <row r="461" spans="1:8" ht="13.5">
      <c r="A461" s="8" t="s">
        <v>155</v>
      </c>
      <c r="B461" s="24" t="s">
        <v>131</v>
      </c>
      <c r="C461" s="24" t="s">
        <v>108</v>
      </c>
      <c r="D461" s="24" t="s">
        <v>101</v>
      </c>
      <c r="E461" s="24" t="s">
        <v>319</v>
      </c>
      <c r="F461" s="24" t="s">
        <v>153</v>
      </c>
      <c r="G461" s="7">
        <v>250000</v>
      </c>
      <c r="H461" s="7">
        <v>250000</v>
      </c>
    </row>
    <row r="462" spans="1:8" ht="13.5">
      <c r="A462" s="10" t="s">
        <v>0</v>
      </c>
      <c r="B462" s="24" t="s">
        <v>131</v>
      </c>
      <c r="C462" s="24" t="s">
        <v>108</v>
      </c>
      <c r="D462" s="24" t="s">
        <v>101</v>
      </c>
      <c r="E462" s="24" t="s">
        <v>319</v>
      </c>
      <c r="F462" s="24" t="s">
        <v>158</v>
      </c>
      <c r="G462" s="7">
        <v>14216031</v>
      </c>
      <c r="H462" s="7">
        <v>14848936</v>
      </c>
    </row>
    <row r="463" spans="1:8" ht="38.25">
      <c r="A463" s="8" t="s">
        <v>57</v>
      </c>
      <c r="B463" s="24" t="s">
        <v>131</v>
      </c>
      <c r="C463" s="24" t="s">
        <v>108</v>
      </c>
      <c r="D463" s="24" t="s">
        <v>101</v>
      </c>
      <c r="E463" s="24" t="s">
        <v>320</v>
      </c>
      <c r="F463" s="24"/>
      <c r="G463" s="7">
        <f>G464+G465</f>
        <v>570700</v>
      </c>
      <c r="H463" s="7">
        <f>H464+H465</f>
        <v>570700</v>
      </c>
    </row>
    <row r="464" spans="1:8" ht="13.5">
      <c r="A464" s="8" t="s">
        <v>155</v>
      </c>
      <c r="B464" s="24" t="s">
        <v>131</v>
      </c>
      <c r="C464" s="24" t="s">
        <v>108</v>
      </c>
      <c r="D464" s="24" t="s">
        <v>101</v>
      </c>
      <c r="E464" s="24" t="s">
        <v>320</v>
      </c>
      <c r="F464" s="24" t="s">
        <v>153</v>
      </c>
      <c r="G464" s="7">
        <v>9100</v>
      </c>
      <c r="H464" s="7">
        <v>9100</v>
      </c>
    </row>
    <row r="465" spans="1:9" ht="13.5">
      <c r="A465" s="10" t="s">
        <v>0</v>
      </c>
      <c r="B465" s="24" t="s">
        <v>131</v>
      </c>
      <c r="C465" s="24" t="s">
        <v>108</v>
      </c>
      <c r="D465" s="24" t="s">
        <v>101</v>
      </c>
      <c r="E465" s="24" t="s">
        <v>320</v>
      </c>
      <c r="F465" s="24" t="s">
        <v>158</v>
      </c>
      <c r="G465" s="7">
        <v>561600</v>
      </c>
      <c r="H465" s="7">
        <v>561600</v>
      </c>
    </row>
    <row r="466" spans="1:9" ht="13.5">
      <c r="A466" s="8" t="s">
        <v>159</v>
      </c>
      <c r="B466" s="24" t="s">
        <v>131</v>
      </c>
      <c r="C466" s="24" t="s">
        <v>108</v>
      </c>
      <c r="D466" s="24" t="s">
        <v>101</v>
      </c>
      <c r="E466" s="24" t="s">
        <v>321</v>
      </c>
      <c r="F466" s="24"/>
      <c r="G466" s="7">
        <f>G467</f>
        <v>100</v>
      </c>
      <c r="H466" s="7">
        <f>H467</f>
        <v>100</v>
      </c>
      <c r="I466" s="45"/>
    </row>
    <row r="467" spans="1:9" ht="13.5">
      <c r="A467" s="10" t="s">
        <v>0</v>
      </c>
      <c r="B467" s="24" t="s">
        <v>131</v>
      </c>
      <c r="C467" s="24" t="s">
        <v>108</v>
      </c>
      <c r="D467" s="24" t="s">
        <v>101</v>
      </c>
      <c r="E467" s="24" t="s">
        <v>321</v>
      </c>
      <c r="F467" s="24" t="s">
        <v>158</v>
      </c>
      <c r="G467" s="7">
        <v>100</v>
      </c>
      <c r="H467" s="7">
        <v>100</v>
      </c>
    </row>
    <row r="468" spans="1:9" ht="40.5" customHeight="1">
      <c r="A468" s="13" t="s">
        <v>55</v>
      </c>
      <c r="B468" s="24" t="s">
        <v>131</v>
      </c>
      <c r="C468" s="24" t="s">
        <v>108</v>
      </c>
      <c r="D468" s="24" t="s">
        <v>101</v>
      </c>
      <c r="E468" s="24" t="s">
        <v>322</v>
      </c>
      <c r="F468" s="24"/>
      <c r="G468" s="7">
        <f>G469+G470</f>
        <v>2846077.03</v>
      </c>
      <c r="H468" s="7">
        <f>H469+H470</f>
        <v>2959066.77</v>
      </c>
    </row>
    <row r="469" spans="1:9" ht="13.5">
      <c r="A469" s="8" t="s">
        <v>155</v>
      </c>
      <c r="B469" s="24" t="s">
        <v>131</v>
      </c>
      <c r="C469" s="24" t="s">
        <v>108</v>
      </c>
      <c r="D469" s="24" t="s">
        <v>101</v>
      </c>
      <c r="E469" s="24" t="s">
        <v>322</v>
      </c>
      <c r="F469" s="24" t="s">
        <v>153</v>
      </c>
      <c r="G469" s="7">
        <v>40000</v>
      </c>
      <c r="H469" s="7">
        <v>40000</v>
      </c>
    </row>
    <row r="470" spans="1:9" ht="13.5">
      <c r="A470" s="10" t="s">
        <v>0</v>
      </c>
      <c r="B470" s="24" t="s">
        <v>131</v>
      </c>
      <c r="C470" s="24" t="s">
        <v>108</v>
      </c>
      <c r="D470" s="24" t="s">
        <v>101</v>
      </c>
      <c r="E470" s="24" t="s">
        <v>322</v>
      </c>
      <c r="F470" s="24" t="s">
        <v>158</v>
      </c>
      <c r="G470" s="7">
        <v>2806077.03</v>
      </c>
      <c r="H470" s="7">
        <v>2919066.77</v>
      </c>
    </row>
    <row r="471" spans="1:9" ht="13.5">
      <c r="A471" s="10" t="s">
        <v>10</v>
      </c>
      <c r="B471" s="24" t="s">
        <v>131</v>
      </c>
      <c r="C471" s="24" t="s">
        <v>108</v>
      </c>
      <c r="D471" s="24" t="s">
        <v>101</v>
      </c>
      <c r="E471" s="24" t="s">
        <v>219</v>
      </c>
      <c r="F471" s="24"/>
      <c r="G471" s="7">
        <f>G472</f>
        <v>10019462</v>
      </c>
      <c r="H471" s="7">
        <f>H472</f>
        <v>10019462</v>
      </c>
    </row>
    <row r="472" spans="1:9" ht="13.5">
      <c r="A472" s="10" t="s">
        <v>0</v>
      </c>
      <c r="B472" s="24" t="s">
        <v>131</v>
      </c>
      <c r="C472" s="24" t="s">
        <v>108</v>
      </c>
      <c r="D472" s="24" t="s">
        <v>101</v>
      </c>
      <c r="E472" s="24" t="s">
        <v>219</v>
      </c>
      <c r="F472" s="24" t="s">
        <v>158</v>
      </c>
      <c r="G472" s="7">
        <v>10019462</v>
      </c>
      <c r="H472" s="7">
        <v>10019462</v>
      </c>
    </row>
    <row r="473" spans="1:9" ht="25.5">
      <c r="A473" s="13" t="s">
        <v>473</v>
      </c>
      <c r="B473" s="24" t="s">
        <v>131</v>
      </c>
      <c r="C473" s="24" t="s">
        <v>108</v>
      </c>
      <c r="D473" s="24" t="s">
        <v>101</v>
      </c>
      <c r="E473" s="24" t="s">
        <v>474</v>
      </c>
      <c r="F473" s="24"/>
      <c r="G473" s="46">
        <f>G474+G475</f>
        <v>5804436</v>
      </c>
      <c r="H473" s="46">
        <f>H474+H475</f>
        <v>6036613</v>
      </c>
    </row>
    <row r="474" spans="1:9" ht="13.5">
      <c r="A474" s="8" t="s">
        <v>155</v>
      </c>
      <c r="B474" s="24" t="s">
        <v>131</v>
      </c>
      <c r="C474" s="24" t="s">
        <v>108</v>
      </c>
      <c r="D474" s="24" t="s">
        <v>101</v>
      </c>
      <c r="E474" s="24" t="s">
        <v>474</v>
      </c>
      <c r="F474" s="24" t="s">
        <v>153</v>
      </c>
      <c r="G474" s="46">
        <v>83500</v>
      </c>
      <c r="H474" s="46">
        <v>83500</v>
      </c>
    </row>
    <row r="475" spans="1:9" ht="13.5">
      <c r="A475" s="10" t="s">
        <v>0</v>
      </c>
      <c r="B475" s="24" t="s">
        <v>131</v>
      </c>
      <c r="C475" s="24" t="s">
        <v>108</v>
      </c>
      <c r="D475" s="24" t="s">
        <v>101</v>
      </c>
      <c r="E475" s="24" t="s">
        <v>474</v>
      </c>
      <c r="F475" s="24" t="s">
        <v>158</v>
      </c>
      <c r="G475" s="46">
        <v>5720936</v>
      </c>
      <c r="H475" s="46">
        <v>5953113</v>
      </c>
    </row>
    <row r="476" spans="1:9" ht="25.5">
      <c r="A476" s="13" t="s">
        <v>39</v>
      </c>
      <c r="B476" s="24" t="s">
        <v>131</v>
      </c>
      <c r="C476" s="24" t="s">
        <v>108</v>
      </c>
      <c r="D476" s="24" t="s">
        <v>101</v>
      </c>
      <c r="E476" s="24" t="s">
        <v>218</v>
      </c>
      <c r="F476" s="24"/>
      <c r="G476" s="7">
        <f>G477+G478</f>
        <v>22322037.039999999</v>
      </c>
      <c r="H476" s="7">
        <f>H477+H478</f>
        <v>22322037.039999999</v>
      </c>
    </row>
    <row r="477" spans="1:9" ht="13.5">
      <c r="A477" s="8" t="s">
        <v>155</v>
      </c>
      <c r="B477" s="24" t="s">
        <v>131</v>
      </c>
      <c r="C477" s="24" t="s">
        <v>108</v>
      </c>
      <c r="D477" s="24" t="s">
        <v>101</v>
      </c>
      <c r="E477" s="24" t="s">
        <v>218</v>
      </c>
      <c r="F477" s="24" t="s">
        <v>153</v>
      </c>
      <c r="G477" s="7">
        <v>50000</v>
      </c>
      <c r="H477" s="7">
        <v>50000</v>
      </c>
    </row>
    <row r="478" spans="1:9" ht="13.5">
      <c r="A478" s="10" t="s">
        <v>0</v>
      </c>
      <c r="B478" s="24" t="s">
        <v>131</v>
      </c>
      <c r="C478" s="24" t="s">
        <v>108</v>
      </c>
      <c r="D478" s="24" t="s">
        <v>101</v>
      </c>
      <c r="E478" s="24" t="s">
        <v>218</v>
      </c>
      <c r="F478" s="24" t="s">
        <v>158</v>
      </c>
      <c r="G478" s="7">
        <v>22272037.039999999</v>
      </c>
      <c r="H478" s="7">
        <v>22272037.039999999</v>
      </c>
    </row>
    <row r="479" spans="1:9" ht="13.5">
      <c r="A479" s="10" t="s">
        <v>130</v>
      </c>
      <c r="B479" s="24" t="s">
        <v>131</v>
      </c>
      <c r="C479" s="24" t="s">
        <v>108</v>
      </c>
      <c r="D479" s="24" t="s">
        <v>104</v>
      </c>
      <c r="E479" s="24"/>
      <c r="F479" s="24"/>
      <c r="G479" s="7">
        <f t="shared" ref="G479:H479" si="66">G480</f>
        <v>78835576</v>
      </c>
      <c r="H479" s="7">
        <f t="shared" si="66"/>
        <v>80426476</v>
      </c>
    </row>
    <row r="480" spans="1:9" ht="15.75" customHeight="1">
      <c r="A480" s="10" t="s">
        <v>417</v>
      </c>
      <c r="B480" s="24" t="s">
        <v>131</v>
      </c>
      <c r="C480" s="24" t="s">
        <v>108</v>
      </c>
      <c r="D480" s="24" t="s">
        <v>104</v>
      </c>
      <c r="E480" s="24" t="s">
        <v>82</v>
      </c>
      <c r="F480" s="24"/>
      <c r="G480" s="7">
        <f>G481+G484+G487+G491+G494+G497+G504+G502+G499</f>
        <v>78835576</v>
      </c>
      <c r="H480" s="7">
        <f>H481+H484+H487+H491+H494+H497+H504+H502+H499</f>
        <v>80426476</v>
      </c>
    </row>
    <row r="481" spans="1:8" ht="25.5">
      <c r="A481" s="13" t="s">
        <v>70</v>
      </c>
      <c r="B481" s="24" t="s">
        <v>131</v>
      </c>
      <c r="C481" s="24" t="s">
        <v>108</v>
      </c>
      <c r="D481" s="24" t="s">
        <v>104</v>
      </c>
      <c r="E481" s="24" t="s">
        <v>339</v>
      </c>
      <c r="F481" s="24"/>
      <c r="G481" s="7">
        <f>G482+G483</f>
        <v>4713100</v>
      </c>
      <c r="H481" s="7">
        <f>H482+H483</f>
        <v>4696900</v>
      </c>
    </row>
    <row r="482" spans="1:8" ht="13.5">
      <c r="A482" s="8" t="s">
        <v>155</v>
      </c>
      <c r="B482" s="24" t="s">
        <v>131</v>
      </c>
      <c r="C482" s="24" t="s">
        <v>108</v>
      </c>
      <c r="D482" s="24" t="s">
        <v>104</v>
      </c>
      <c r="E482" s="24" t="s">
        <v>339</v>
      </c>
      <c r="F482" s="24" t="s">
        <v>153</v>
      </c>
      <c r="G482" s="7">
        <v>71000</v>
      </c>
      <c r="H482" s="7">
        <v>71000</v>
      </c>
    </row>
    <row r="483" spans="1:8" ht="13.5">
      <c r="A483" s="10" t="s">
        <v>0</v>
      </c>
      <c r="B483" s="24" t="s">
        <v>131</v>
      </c>
      <c r="C483" s="24" t="s">
        <v>108</v>
      </c>
      <c r="D483" s="24" t="s">
        <v>104</v>
      </c>
      <c r="E483" s="24" t="s">
        <v>339</v>
      </c>
      <c r="F483" s="24" t="s">
        <v>158</v>
      </c>
      <c r="G483" s="7">
        <v>4642100</v>
      </c>
      <c r="H483" s="7">
        <v>4625900</v>
      </c>
    </row>
    <row r="484" spans="1:8" ht="38.25">
      <c r="A484" s="13" t="s">
        <v>72</v>
      </c>
      <c r="B484" s="24" t="s">
        <v>131</v>
      </c>
      <c r="C484" s="24" t="s">
        <v>108</v>
      </c>
      <c r="D484" s="24" t="s">
        <v>104</v>
      </c>
      <c r="E484" s="24" t="s">
        <v>340</v>
      </c>
      <c r="F484" s="24"/>
      <c r="G484" s="7">
        <f>G485+G486</f>
        <v>8357100</v>
      </c>
      <c r="H484" s="7">
        <f>H485+H486</f>
        <v>8691500</v>
      </c>
    </row>
    <row r="485" spans="1:8" ht="13.5">
      <c r="A485" s="8" t="s">
        <v>155</v>
      </c>
      <c r="B485" s="24" t="s">
        <v>131</v>
      </c>
      <c r="C485" s="24" t="s">
        <v>108</v>
      </c>
      <c r="D485" s="24" t="s">
        <v>104</v>
      </c>
      <c r="E485" s="24" t="s">
        <v>340</v>
      </c>
      <c r="F485" s="24" t="s">
        <v>153</v>
      </c>
      <c r="G485" s="7">
        <v>120000</v>
      </c>
      <c r="H485" s="7">
        <v>120000</v>
      </c>
    </row>
    <row r="486" spans="1:8" ht="13.5">
      <c r="A486" s="10" t="s">
        <v>0</v>
      </c>
      <c r="B486" s="24" t="s">
        <v>131</v>
      </c>
      <c r="C486" s="24" t="s">
        <v>108</v>
      </c>
      <c r="D486" s="24" t="s">
        <v>104</v>
      </c>
      <c r="E486" s="24" t="s">
        <v>340</v>
      </c>
      <c r="F486" s="24" t="s">
        <v>158</v>
      </c>
      <c r="G486" s="7">
        <v>8237100</v>
      </c>
      <c r="H486" s="7">
        <v>8571500</v>
      </c>
    </row>
    <row r="487" spans="1:8" ht="29.25" customHeight="1">
      <c r="A487" s="13" t="s">
        <v>65</v>
      </c>
      <c r="B487" s="24" t="s">
        <v>131</v>
      </c>
      <c r="C487" s="24" t="s">
        <v>108</v>
      </c>
      <c r="D487" s="24" t="s">
        <v>104</v>
      </c>
      <c r="E487" s="24" t="s">
        <v>341</v>
      </c>
      <c r="F487" s="24"/>
      <c r="G487" s="7">
        <f>G488+G489+G490</f>
        <v>37083320</v>
      </c>
      <c r="H487" s="7">
        <f>H488+H489+H490</f>
        <v>37367820</v>
      </c>
    </row>
    <row r="488" spans="1:8" ht="43.5" customHeight="1">
      <c r="A488" s="8" t="s">
        <v>154</v>
      </c>
      <c r="B488" s="24" t="s">
        <v>131</v>
      </c>
      <c r="C488" s="24" t="s">
        <v>108</v>
      </c>
      <c r="D488" s="24" t="s">
        <v>104</v>
      </c>
      <c r="E488" s="24" t="s">
        <v>341</v>
      </c>
      <c r="F488" s="24" t="s">
        <v>152</v>
      </c>
      <c r="G488" s="7">
        <v>29407220</v>
      </c>
      <c r="H488" s="7">
        <v>29407220</v>
      </c>
    </row>
    <row r="489" spans="1:8" ht="13.5">
      <c r="A489" s="8" t="s">
        <v>155</v>
      </c>
      <c r="B489" s="24" t="s">
        <v>131</v>
      </c>
      <c r="C489" s="24" t="s">
        <v>108</v>
      </c>
      <c r="D489" s="24" t="s">
        <v>104</v>
      </c>
      <c r="E489" s="24" t="s">
        <v>341</v>
      </c>
      <c r="F489" s="24" t="s">
        <v>153</v>
      </c>
      <c r="G489" s="7">
        <v>7476100</v>
      </c>
      <c r="H489" s="7">
        <v>7760600</v>
      </c>
    </row>
    <row r="490" spans="1:8" ht="13.5">
      <c r="A490" s="8" t="s">
        <v>157</v>
      </c>
      <c r="B490" s="24" t="s">
        <v>131</v>
      </c>
      <c r="C490" s="24" t="s">
        <v>108</v>
      </c>
      <c r="D490" s="24" t="s">
        <v>104</v>
      </c>
      <c r="E490" s="24" t="s">
        <v>341</v>
      </c>
      <c r="F490" s="24" t="s">
        <v>156</v>
      </c>
      <c r="G490" s="7">
        <v>200000</v>
      </c>
      <c r="H490" s="7">
        <v>200000</v>
      </c>
    </row>
    <row r="491" spans="1:8" ht="51">
      <c r="A491" s="13" t="s">
        <v>73</v>
      </c>
      <c r="B491" s="24" t="s">
        <v>131</v>
      </c>
      <c r="C491" s="24" t="s">
        <v>108</v>
      </c>
      <c r="D491" s="24" t="s">
        <v>104</v>
      </c>
      <c r="E491" s="24" t="s">
        <v>342</v>
      </c>
      <c r="F491" s="24"/>
      <c r="G491" s="7">
        <f>G492+G493</f>
        <v>22884200</v>
      </c>
      <c r="H491" s="7">
        <f>H492+H493</f>
        <v>23799600</v>
      </c>
    </row>
    <row r="492" spans="1:8" ht="13.5">
      <c r="A492" s="8" t="s">
        <v>155</v>
      </c>
      <c r="B492" s="24" t="s">
        <v>131</v>
      </c>
      <c r="C492" s="24" t="s">
        <v>108</v>
      </c>
      <c r="D492" s="24" t="s">
        <v>104</v>
      </c>
      <c r="E492" s="24" t="s">
        <v>342</v>
      </c>
      <c r="F492" s="24" t="s">
        <v>153</v>
      </c>
      <c r="G492" s="7">
        <v>330000</v>
      </c>
      <c r="H492" s="7">
        <v>330000</v>
      </c>
    </row>
    <row r="493" spans="1:8" ht="13.5">
      <c r="A493" s="10" t="s">
        <v>0</v>
      </c>
      <c r="B493" s="24" t="s">
        <v>131</v>
      </c>
      <c r="C493" s="24" t="s">
        <v>108</v>
      </c>
      <c r="D493" s="24" t="s">
        <v>104</v>
      </c>
      <c r="E493" s="24" t="s">
        <v>342</v>
      </c>
      <c r="F493" s="24" t="s">
        <v>158</v>
      </c>
      <c r="G493" s="7">
        <v>22554200</v>
      </c>
      <c r="H493" s="7">
        <v>23469600</v>
      </c>
    </row>
    <row r="494" spans="1:8" ht="13.5">
      <c r="A494" s="13" t="s">
        <v>289</v>
      </c>
      <c r="B494" s="24" t="s">
        <v>131</v>
      </c>
      <c r="C494" s="24" t="s">
        <v>108</v>
      </c>
      <c r="D494" s="24" t="s">
        <v>104</v>
      </c>
      <c r="E494" s="24" t="s">
        <v>316</v>
      </c>
      <c r="F494" s="24"/>
      <c r="G494" s="7">
        <f>G495+G496</f>
        <v>3707256</v>
      </c>
      <c r="H494" s="7">
        <f>H495+H496</f>
        <v>3707256</v>
      </c>
    </row>
    <row r="495" spans="1:8" ht="38.25">
      <c r="A495" s="8" t="s">
        <v>154</v>
      </c>
      <c r="B495" s="24" t="s">
        <v>131</v>
      </c>
      <c r="C495" s="24" t="s">
        <v>108</v>
      </c>
      <c r="D495" s="24" t="s">
        <v>104</v>
      </c>
      <c r="E495" s="24" t="s">
        <v>316</v>
      </c>
      <c r="F495" s="24" t="s">
        <v>152</v>
      </c>
      <c r="G495" s="7">
        <v>3372208</v>
      </c>
      <c r="H495" s="7">
        <v>3372208</v>
      </c>
    </row>
    <row r="496" spans="1:8" ht="13.5">
      <c r="A496" s="8" t="s">
        <v>155</v>
      </c>
      <c r="B496" s="24" t="s">
        <v>131</v>
      </c>
      <c r="C496" s="24" t="s">
        <v>108</v>
      </c>
      <c r="D496" s="24" t="s">
        <v>104</v>
      </c>
      <c r="E496" s="24" t="s">
        <v>316</v>
      </c>
      <c r="F496" s="24" t="s">
        <v>153</v>
      </c>
      <c r="G496" s="7">
        <v>335048</v>
      </c>
      <c r="H496" s="7">
        <v>335048</v>
      </c>
    </row>
    <row r="497" spans="1:8" ht="13.5">
      <c r="A497" s="10" t="s">
        <v>76</v>
      </c>
      <c r="B497" s="24" t="s">
        <v>131</v>
      </c>
      <c r="C497" s="24" t="s">
        <v>108</v>
      </c>
      <c r="D497" s="24" t="s">
        <v>104</v>
      </c>
      <c r="E497" s="24" t="s">
        <v>343</v>
      </c>
      <c r="F497" s="24"/>
      <c r="G497" s="7">
        <f>G498</f>
        <v>50000</v>
      </c>
      <c r="H497" s="7">
        <f>H498</f>
        <v>50000</v>
      </c>
    </row>
    <row r="498" spans="1:8" ht="13.5">
      <c r="A498" s="10" t="s">
        <v>0</v>
      </c>
      <c r="B498" s="24" t="s">
        <v>131</v>
      </c>
      <c r="C498" s="24" t="s">
        <v>108</v>
      </c>
      <c r="D498" s="24" t="s">
        <v>104</v>
      </c>
      <c r="E498" s="24" t="s">
        <v>343</v>
      </c>
      <c r="F498" s="24" t="s">
        <v>158</v>
      </c>
      <c r="G498" s="7">
        <v>50000</v>
      </c>
      <c r="H498" s="7">
        <v>50000</v>
      </c>
    </row>
    <row r="499" spans="1:8" ht="25.5">
      <c r="A499" s="13" t="s">
        <v>71</v>
      </c>
      <c r="B499" s="24" t="s">
        <v>131</v>
      </c>
      <c r="C499" s="24" t="s">
        <v>108</v>
      </c>
      <c r="D499" s="24" t="s">
        <v>104</v>
      </c>
      <c r="E499" s="24" t="s">
        <v>503</v>
      </c>
      <c r="F499" s="24"/>
      <c r="G499" s="7">
        <f>G500+G501</f>
        <v>1820600</v>
      </c>
      <c r="H499" s="7">
        <f>H500+H501</f>
        <v>1893400</v>
      </c>
    </row>
    <row r="500" spans="1:8" ht="13.5">
      <c r="A500" s="8" t="s">
        <v>155</v>
      </c>
      <c r="B500" s="24" t="s">
        <v>131</v>
      </c>
      <c r="C500" s="24" t="s">
        <v>108</v>
      </c>
      <c r="D500" s="24" t="s">
        <v>104</v>
      </c>
      <c r="E500" s="24" t="s">
        <v>503</v>
      </c>
      <c r="F500" s="24" t="s">
        <v>153</v>
      </c>
      <c r="G500" s="7">
        <v>35000</v>
      </c>
      <c r="H500" s="7">
        <v>35000</v>
      </c>
    </row>
    <row r="501" spans="1:8" ht="13.5">
      <c r="A501" s="10" t="s">
        <v>0</v>
      </c>
      <c r="B501" s="24" t="s">
        <v>131</v>
      </c>
      <c r="C501" s="24" t="s">
        <v>108</v>
      </c>
      <c r="D501" s="24" t="s">
        <v>104</v>
      </c>
      <c r="E501" s="24" t="s">
        <v>503</v>
      </c>
      <c r="F501" s="24" t="s">
        <v>158</v>
      </c>
      <c r="G501" s="7">
        <v>1785600</v>
      </c>
      <c r="H501" s="7">
        <v>1858400</v>
      </c>
    </row>
    <row r="502" spans="1:8" ht="25.5">
      <c r="A502" s="19" t="s">
        <v>167</v>
      </c>
      <c r="B502" s="24" t="s">
        <v>131</v>
      </c>
      <c r="C502" s="24" t="s">
        <v>108</v>
      </c>
      <c r="D502" s="24" t="s">
        <v>104</v>
      </c>
      <c r="E502" s="24" t="s">
        <v>344</v>
      </c>
      <c r="F502" s="24"/>
      <c r="G502" s="7">
        <f t="shared" ref="G502:H502" si="67">G503</f>
        <v>100000</v>
      </c>
      <c r="H502" s="7">
        <f t="shared" si="67"/>
        <v>100000</v>
      </c>
    </row>
    <row r="503" spans="1:8" ht="13.5">
      <c r="A503" s="17" t="s">
        <v>146</v>
      </c>
      <c r="B503" s="24" t="s">
        <v>131</v>
      </c>
      <c r="C503" s="24" t="s">
        <v>108</v>
      </c>
      <c r="D503" s="24" t="s">
        <v>104</v>
      </c>
      <c r="E503" s="24" t="s">
        <v>344</v>
      </c>
      <c r="F503" s="24" t="s">
        <v>153</v>
      </c>
      <c r="G503" s="7">
        <v>100000</v>
      </c>
      <c r="H503" s="7">
        <v>100000</v>
      </c>
    </row>
    <row r="504" spans="1:8" ht="13.5">
      <c r="A504" s="10" t="s">
        <v>81</v>
      </c>
      <c r="B504" s="24" t="s">
        <v>131</v>
      </c>
      <c r="C504" s="24" t="s">
        <v>108</v>
      </c>
      <c r="D504" s="24" t="s">
        <v>104</v>
      </c>
      <c r="E504" s="24" t="s">
        <v>221</v>
      </c>
      <c r="F504" s="24"/>
      <c r="G504" s="7">
        <f t="shared" ref="G504:H504" si="68">G505</f>
        <v>120000</v>
      </c>
      <c r="H504" s="7">
        <f t="shared" si="68"/>
        <v>120000</v>
      </c>
    </row>
    <row r="505" spans="1:8" ht="13.5">
      <c r="A505" s="8" t="s">
        <v>155</v>
      </c>
      <c r="B505" s="24" t="s">
        <v>131</v>
      </c>
      <c r="C505" s="24" t="s">
        <v>108</v>
      </c>
      <c r="D505" s="24" t="s">
        <v>104</v>
      </c>
      <c r="E505" s="24" t="s">
        <v>221</v>
      </c>
      <c r="F505" s="24" t="s">
        <v>153</v>
      </c>
      <c r="G505" s="7">
        <v>120000</v>
      </c>
      <c r="H505" s="7">
        <v>120000</v>
      </c>
    </row>
    <row r="506" spans="1:8" ht="13.5">
      <c r="A506" s="10" t="s">
        <v>134</v>
      </c>
      <c r="B506" s="24" t="s">
        <v>131</v>
      </c>
      <c r="C506" s="24" t="s">
        <v>108</v>
      </c>
      <c r="D506" s="24" t="s">
        <v>106</v>
      </c>
      <c r="E506" s="24"/>
      <c r="F506" s="24"/>
      <c r="G506" s="7">
        <f t="shared" ref="G506:H506" si="69">G507+G512</f>
        <v>31547104</v>
      </c>
      <c r="H506" s="7">
        <f t="shared" si="69"/>
        <v>31569304</v>
      </c>
    </row>
    <row r="507" spans="1:8" s="30" customFormat="1" ht="13.5">
      <c r="A507" s="8" t="s">
        <v>183</v>
      </c>
      <c r="B507" s="24" t="s">
        <v>131</v>
      </c>
      <c r="C507" s="24" t="s">
        <v>108</v>
      </c>
      <c r="D507" s="24" t="s">
        <v>106</v>
      </c>
      <c r="E507" s="24" t="s">
        <v>182</v>
      </c>
      <c r="F507" s="24"/>
      <c r="G507" s="7">
        <f>G508+G510</f>
        <v>95000</v>
      </c>
      <c r="H507" s="7">
        <f>H508+H510</f>
        <v>95000</v>
      </c>
    </row>
    <row r="508" spans="1:8" ht="13.5">
      <c r="A508" s="8" t="s">
        <v>185</v>
      </c>
      <c r="B508" s="24" t="s">
        <v>131</v>
      </c>
      <c r="C508" s="24" t="s">
        <v>108</v>
      </c>
      <c r="D508" s="24" t="s">
        <v>106</v>
      </c>
      <c r="E508" s="24" t="s">
        <v>198</v>
      </c>
      <c r="F508" s="24"/>
      <c r="G508" s="7">
        <f>G509</f>
        <v>20000</v>
      </c>
      <c r="H508" s="7">
        <f>H509</f>
        <v>20000</v>
      </c>
    </row>
    <row r="509" spans="1:8" ht="13.5">
      <c r="A509" s="8" t="s">
        <v>155</v>
      </c>
      <c r="B509" s="24" t="s">
        <v>131</v>
      </c>
      <c r="C509" s="24" t="s">
        <v>108</v>
      </c>
      <c r="D509" s="24" t="s">
        <v>106</v>
      </c>
      <c r="E509" s="24" t="s">
        <v>198</v>
      </c>
      <c r="F509" s="24" t="s">
        <v>153</v>
      </c>
      <c r="G509" s="7">
        <v>20000</v>
      </c>
      <c r="H509" s="7">
        <v>20000</v>
      </c>
    </row>
    <row r="510" spans="1:8" ht="13.5">
      <c r="A510" s="8" t="s">
        <v>191</v>
      </c>
      <c r="B510" s="24" t="s">
        <v>131</v>
      </c>
      <c r="C510" s="24" t="s">
        <v>108</v>
      </c>
      <c r="D510" s="24" t="s">
        <v>106</v>
      </c>
      <c r="E510" s="24" t="s">
        <v>199</v>
      </c>
      <c r="F510" s="24"/>
      <c r="G510" s="7">
        <f>G511</f>
        <v>75000</v>
      </c>
      <c r="H510" s="7">
        <f>H511</f>
        <v>75000</v>
      </c>
    </row>
    <row r="511" spans="1:8" ht="13.5">
      <c r="A511" s="8" t="s">
        <v>155</v>
      </c>
      <c r="B511" s="24" t="s">
        <v>131</v>
      </c>
      <c r="C511" s="24" t="s">
        <v>108</v>
      </c>
      <c r="D511" s="24" t="s">
        <v>106</v>
      </c>
      <c r="E511" s="24" t="s">
        <v>199</v>
      </c>
      <c r="F511" s="24" t="s">
        <v>153</v>
      </c>
      <c r="G511" s="7">
        <v>75000</v>
      </c>
      <c r="H511" s="7">
        <v>75000</v>
      </c>
    </row>
    <row r="512" spans="1:8" ht="15.75" customHeight="1">
      <c r="A512" s="10" t="s">
        <v>417</v>
      </c>
      <c r="B512" s="24" t="s">
        <v>131</v>
      </c>
      <c r="C512" s="24" t="s">
        <v>108</v>
      </c>
      <c r="D512" s="24" t="s">
        <v>106</v>
      </c>
      <c r="E512" s="24" t="s">
        <v>82</v>
      </c>
      <c r="F512" s="24"/>
      <c r="G512" s="7">
        <f>G516+G519+G522+G525+G513+G528+G531+G534+G536+G539+G542+G545+G547+G549+G551</f>
        <v>31452104</v>
      </c>
      <c r="H512" s="7">
        <f>H516+H519+H522+H525+H513+H528+H531+H534+H536+H539+H542+H545+H547+H549+H551</f>
        <v>31474304</v>
      </c>
    </row>
    <row r="513" spans="1:8" ht="25.5">
      <c r="A513" s="8" t="s">
        <v>103</v>
      </c>
      <c r="B513" s="24" t="s">
        <v>9</v>
      </c>
      <c r="C513" s="24" t="s">
        <v>108</v>
      </c>
      <c r="D513" s="24" t="s">
        <v>106</v>
      </c>
      <c r="E513" s="24" t="s">
        <v>220</v>
      </c>
      <c r="F513" s="24"/>
      <c r="G513" s="7">
        <f>G514+G515</f>
        <v>4812538</v>
      </c>
      <c r="H513" s="7">
        <f>H514+H515</f>
        <v>4812538</v>
      </c>
    </row>
    <row r="514" spans="1:8" ht="27" customHeight="1">
      <c r="A514" s="8" t="s">
        <v>154</v>
      </c>
      <c r="B514" s="24" t="s">
        <v>9</v>
      </c>
      <c r="C514" s="24" t="s">
        <v>108</v>
      </c>
      <c r="D514" s="24" t="s">
        <v>106</v>
      </c>
      <c r="E514" s="24" t="s">
        <v>220</v>
      </c>
      <c r="F514" s="24" t="s">
        <v>152</v>
      </c>
      <c r="G514" s="7">
        <v>4792538</v>
      </c>
      <c r="H514" s="7">
        <v>4792538</v>
      </c>
    </row>
    <row r="515" spans="1:8" ht="14.25" customHeight="1">
      <c r="A515" s="8" t="s">
        <v>157</v>
      </c>
      <c r="B515" s="24" t="s">
        <v>9</v>
      </c>
      <c r="C515" s="24" t="s">
        <v>108</v>
      </c>
      <c r="D515" s="24" t="s">
        <v>106</v>
      </c>
      <c r="E515" s="24" t="s">
        <v>220</v>
      </c>
      <c r="F515" s="24" t="s">
        <v>156</v>
      </c>
      <c r="G515" s="7">
        <v>20000</v>
      </c>
      <c r="H515" s="7">
        <v>20000</v>
      </c>
    </row>
    <row r="516" spans="1:8" ht="76.5">
      <c r="A516" s="11" t="s">
        <v>268</v>
      </c>
      <c r="B516" s="24" t="s">
        <v>131</v>
      </c>
      <c r="C516" s="24" t="s">
        <v>108</v>
      </c>
      <c r="D516" s="24" t="s">
        <v>106</v>
      </c>
      <c r="E516" s="24" t="s">
        <v>345</v>
      </c>
      <c r="F516" s="24"/>
      <c r="G516" s="7">
        <f>G518+G517</f>
        <v>287100</v>
      </c>
      <c r="H516" s="7">
        <f>H518+H517</f>
        <v>298600</v>
      </c>
    </row>
    <row r="517" spans="1:8" ht="27.75" customHeight="1">
      <c r="A517" s="11" t="s">
        <v>154</v>
      </c>
      <c r="B517" s="24" t="s">
        <v>131</v>
      </c>
      <c r="C517" s="24" t="s">
        <v>108</v>
      </c>
      <c r="D517" s="24" t="s">
        <v>106</v>
      </c>
      <c r="E517" s="24" t="s">
        <v>345</v>
      </c>
      <c r="F517" s="24" t="s">
        <v>152</v>
      </c>
      <c r="G517" s="7">
        <v>134757</v>
      </c>
      <c r="H517" s="7">
        <v>134757</v>
      </c>
    </row>
    <row r="518" spans="1:8" ht="13.5">
      <c r="A518" s="8" t="s">
        <v>155</v>
      </c>
      <c r="B518" s="24" t="s">
        <v>131</v>
      </c>
      <c r="C518" s="24" t="s">
        <v>108</v>
      </c>
      <c r="D518" s="24" t="s">
        <v>106</v>
      </c>
      <c r="E518" s="24" t="s">
        <v>345</v>
      </c>
      <c r="F518" s="24" t="s">
        <v>153</v>
      </c>
      <c r="G518" s="7">
        <v>152343</v>
      </c>
      <c r="H518" s="7">
        <v>163843</v>
      </c>
    </row>
    <row r="519" spans="1:8" ht="13.5">
      <c r="A519" s="13" t="s">
        <v>75</v>
      </c>
      <c r="B519" s="24" t="s">
        <v>131</v>
      </c>
      <c r="C519" s="24" t="s">
        <v>108</v>
      </c>
      <c r="D519" s="24" t="s">
        <v>106</v>
      </c>
      <c r="E519" s="24" t="s">
        <v>346</v>
      </c>
      <c r="F519" s="24"/>
      <c r="G519" s="7">
        <f>G520+G521</f>
        <v>1963132</v>
      </c>
      <c r="H519" s="7">
        <f>H520+H521</f>
        <v>1963132</v>
      </c>
    </row>
    <row r="520" spans="1:8" ht="28.5" customHeight="1">
      <c r="A520" s="8" t="s">
        <v>154</v>
      </c>
      <c r="B520" s="24" t="s">
        <v>131</v>
      </c>
      <c r="C520" s="24" t="s">
        <v>108</v>
      </c>
      <c r="D520" s="24" t="s">
        <v>106</v>
      </c>
      <c r="E520" s="24" t="s">
        <v>346</v>
      </c>
      <c r="F520" s="24" t="s">
        <v>152</v>
      </c>
      <c r="G520" s="7">
        <v>1827100</v>
      </c>
      <c r="H520" s="7">
        <v>1827100</v>
      </c>
    </row>
    <row r="521" spans="1:8" ht="13.5">
      <c r="A521" s="8" t="s">
        <v>155</v>
      </c>
      <c r="B521" s="24" t="s">
        <v>131</v>
      </c>
      <c r="C521" s="24" t="s">
        <v>108</v>
      </c>
      <c r="D521" s="24" t="s">
        <v>106</v>
      </c>
      <c r="E521" s="24" t="s">
        <v>346</v>
      </c>
      <c r="F521" s="24" t="s">
        <v>153</v>
      </c>
      <c r="G521" s="7">
        <v>136032</v>
      </c>
      <c r="H521" s="7">
        <v>136032</v>
      </c>
    </row>
    <row r="522" spans="1:8" ht="38.25">
      <c r="A522" s="8" t="s">
        <v>336</v>
      </c>
      <c r="B522" s="24" t="s">
        <v>131</v>
      </c>
      <c r="C522" s="24" t="s">
        <v>108</v>
      </c>
      <c r="D522" s="24" t="s">
        <v>106</v>
      </c>
      <c r="E522" s="24" t="s">
        <v>347</v>
      </c>
      <c r="F522" s="24"/>
      <c r="G522" s="7">
        <f>G523+G524</f>
        <v>267000</v>
      </c>
      <c r="H522" s="7">
        <f>H523+H524</f>
        <v>277700</v>
      </c>
    </row>
    <row r="523" spans="1:8" ht="38.25">
      <c r="A523" s="8" t="s">
        <v>154</v>
      </c>
      <c r="B523" s="24" t="s">
        <v>131</v>
      </c>
      <c r="C523" s="24" t="s">
        <v>108</v>
      </c>
      <c r="D523" s="24" t="s">
        <v>106</v>
      </c>
      <c r="E523" s="24" t="s">
        <v>347</v>
      </c>
      <c r="F523" s="24" t="s">
        <v>152</v>
      </c>
      <c r="G523" s="7">
        <v>194649</v>
      </c>
      <c r="H523" s="7">
        <v>194649</v>
      </c>
    </row>
    <row r="524" spans="1:8" ht="13.5">
      <c r="A524" s="8" t="s">
        <v>155</v>
      </c>
      <c r="B524" s="24" t="s">
        <v>131</v>
      </c>
      <c r="C524" s="24" t="s">
        <v>108</v>
      </c>
      <c r="D524" s="24" t="s">
        <v>106</v>
      </c>
      <c r="E524" s="24" t="s">
        <v>347</v>
      </c>
      <c r="F524" s="24" t="s">
        <v>153</v>
      </c>
      <c r="G524" s="7">
        <v>72351</v>
      </c>
      <c r="H524" s="7">
        <v>83051</v>
      </c>
    </row>
    <row r="525" spans="1:8" ht="13.5">
      <c r="A525" s="8" t="s">
        <v>76</v>
      </c>
      <c r="B525" s="24" t="s">
        <v>131</v>
      </c>
      <c r="C525" s="24" t="s">
        <v>108</v>
      </c>
      <c r="D525" s="24" t="s">
        <v>106</v>
      </c>
      <c r="E525" s="24" t="s">
        <v>343</v>
      </c>
      <c r="F525" s="24"/>
      <c r="G525" s="7">
        <f>G526+G527</f>
        <v>700000</v>
      </c>
      <c r="H525" s="7">
        <f>H526+H527</f>
        <v>700000</v>
      </c>
    </row>
    <row r="526" spans="1:8" ht="13.5">
      <c r="A526" s="8" t="s">
        <v>155</v>
      </c>
      <c r="B526" s="24" t="s">
        <v>131</v>
      </c>
      <c r="C526" s="24" t="s">
        <v>108</v>
      </c>
      <c r="D526" s="24" t="s">
        <v>106</v>
      </c>
      <c r="E526" s="24" t="s">
        <v>343</v>
      </c>
      <c r="F526" s="24" t="s">
        <v>153</v>
      </c>
      <c r="G526" s="7">
        <v>450000</v>
      </c>
      <c r="H526" s="7">
        <v>450000</v>
      </c>
    </row>
    <row r="527" spans="1:8" ht="13.5">
      <c r="A527" s="10" t="s">
        <v>0</v>
      </c>
      <c r="B527" s="24" t="s">
        <v>131</v>
      </c>
      <c r="C527" s="24" t="s">
        <v>108</v>
      </c>
      <c r="D527" s="24" t="s">
        <v>106</v>
      </c>
      <c r="E527" s="24" t="s">
        <v>343</v>
      </c>
      <c r="F527" s="24" t="s">
        <v>158</v>
      </c>
      <c r="G527" s="7">
        <v>250000</v>
      </c>
      <c r="H527" s="7">
        <v>250000</v>
      </c>
    </row>
    <row r="528" spans="1:8" ht="13.5">
      <c r="A528" s="8" t="s">
        <v>74</v>
      </c>
      <c r="B528" s="24" t="s">
        <v>131</v>
      </c>
      <c r="C528" s="24" t="s">
        <v>108</v>
      </c>
      <c r="D528" s="24" t="s">
        <v>106</v>
      </c>
      <c r="E528" s="24" t="s">
        <v>215</v>
      </c>
      <c r="F528" s="24"/>
      <c r="G528" s="7">
        <f>G529+G530</f>
        <v>13138120</v>
      </c>
      <c r="H528" s="7">
        <f>H529+H530</f>
        <v>13138120</v>
      </c>
    </row>
    <row r="529" spans="1:8" ht="28.5" customHeight="1">
      <c r="A529" s="8" t="s">
        <v>154</v>
      </c>
      <c r="B529" s="24" t="s">
        <v>131</v>
      </c>
      <c r="C529" s="24" t="s">
        <v>108</v>
      </c>
      <c r="D529" s="24" t="s">
        <v>106</v>
      </c>
      <c r="E529" s="24" t="s">
        <v>215</v>
      </c>
      <c r="F529" s="24" t="s">
        <v>152</v>
      </c>
      <c r="G529" s="7">
        <v>11643300</v>
      </c>
      <c r="H529" s="7">
        <v>11643300</v>
      </c>
    </row>
    <row r="530" spans="1:8" ht="13.5">
      <c r="A530" s="8" t="s">
        <v>155</v>
      </c>
      <c r="B530" s="24" t="s">
        <v>131</v>
      </c>
      <c r="C530" s="24" t="s">
        <v>108</v>
      </c>
      <c r="D530" s="24" t="s">
        <v>106</v>
      </c>
      <c r="E530" s="24" t="s">
        <v>215</v>
      </c>
      <c r="F530" s="24" t="s">
        <v>153</v>
      </c>
      <c r="G530" s="7">
        <v>1494820</v>
      </c>
      <c r="H530" s="7">
        <v>1494820</v>
      </c>
    </row>
    <row r="531" spans="1:8" ht="13.5">
      <c r="A531" s="13" t="s">
        <v>133</v>
      </c>
      <c r="B531" s="24" t="s">
        <v>131</v>
      </c>
      <c r="C531" s="24" t="s">
        <v>108</v>
      </c>
      <c r="D531" s="24" t="s">
        <v>106</v>
      </c>
      <c r="E531" s="24" t="s">
        <v>319</v>
      </c>
      <c r="F531" s="24"/>
      <c r="G531" s="7">
        <f>G532+G533</f>
        <v>2558314</v>
      </c>
      <c r="H531" s="7">
        <f>H532+H533</f>
        <v>2558314</v>
      </c>
    </row>
    <row r="532" spans="1:8" ht="28.5" customHeight="1">
      <c r="A532" s="8" t="s">
        <v>154</v>
      </c>
      <c r="B532" s="24" t="s">
        <v>131</v>
      </c>
      <c r="C532" s="24" t="s">
        <v>108</v>
      </c>
      <c r="D532" s="24" t="s">
        <v>106</v>
      </c>
      <c r="E532" s="24" t="s">
        <v>319</v>
      </c>
      <c r="F532" s="24" t="s">
        <v>152</v>
      </c>
      <c r="G532" s="7">
        <v>2280010</v>
      </c>
      <c r="H532" s="7">
        <v>2280010</v>
      </c>
    </row>
    <row r="533" spans="1:8" ht="13.5">
      <c r="A533" s="8" t="s">
        <v>155</v>
      </c>
      <c r="B533" s="24" t="s">
        <v>131</v>
      </c>
      <c r="C533" s="24" t="s">
        <v>108</v>
      </c>
      <c r="D533" s="24" t="s">
        <v>106</v>
      </c>
      <c r="E533" s="24" t="s">
        <v>319</v>
      </c>
      <c r="F533" s="24" t="s">
        <v>153</v>
      </c>
      <c r="G533" s="7">
        <v>278304</v>
      </c>
      <c r="H533" s="7">
        <v>278304</v>
      </c>
    </row>
    <row r="534" spans="1:8" ht="25.5">
      <c r="A534" s="13" t="s">
        <v>192</v>
      </c>
      <c r="B534" s="24" t="s">
        <v>131</v>
      </c>
      <c r="C534" s="24" t="s">
        <v>108</v>
      </c>
      <c r="D534" s="24" t="s">
        <v>106</v>
      </c>
      <c r="E534" s="24" t="s">
        <v>324</v>
      </c>
      <c r="F534" s="24"/>
      <c r="G534" s="7">
        <f>G535</f>
        <v>3900</v>
      </c>
      <c r="H534" s="7">
        <f>H535</f>
        <v>3900</v>
      </c>
    </row>
    <row r="535" spans="1:8" ht="18" customHeight="1">
      <c r="A535" s="8" t="s">
        <v>155</v>
      </c>
      <c r="B535" s="24" t="s">
        <v>131</v>
      </c>
      <c r="C535" s="24" t="s">
        <v>108</v>
      </c>
      <c r="D535" s="24" t="s">
        <v>106</v>
      </c>
      <c r="E535" s="24" t="s">
        <v>324</v>
      </c>
      <c r="F535" s="24" t="s">
        <v>153</v>
      </c>
      <c r="G535" s="7">
        <v>3900</v>
      </c>
      <c r="H535" s="7">
        <v>3900</v>
      </c>
    </row>
    <row r="536" spans="1:8" ht="63" customHeight="1">
      <c r="A536" s="11" t="s">
        <v>418</v>
      </c>
      <c r="B536" s="24" t="s">
        <v>131</v>
      </c>
      <c r="C536" s="24" t="s">
        <v>108</v>
      </c>
      <c r="D536" s="24" t="s">
        <v>106</v>
      </c>
      <c r="E536" s="24" t="s">
        <v>228</v>
      </c>
      <c r="F536" s="24"/>
      <c r="G536" s="7">
        <f>G537+G538</f>
        <v>219000</v>
      </c>
      <c r="H536" s="7">
        <f>H537+H538</f>
        <v>219000</v>
      </c>
    </row>
    <row r="537" spans="1:8" ht="39" customHeight="1">
      <c r="A537" s="8" t="s">
        <v>154</v>
      </c>
      <c r="B537" s="24" t="s">
        <v>131</v>
      </c>
      <c r="C537" s="24" t="s">
        <v>108</v>
      </c>
      <c r="D537" s="24" t="s">
        <v>106</v>
      </c>
      <c r="E537" s="24" t="s">
        <v>228</v>
      </c>
      <c r="F537" s="24" t="s">
        <v>152</v>
      </c>
      <c r="G537" s="7">
        <v>134757</v>
      </c>
      <c r="H537" s="7">
        <v>134757</v>
      </c>
    </row>
    <row r="538" spans="1:8" ht="14.25" customHeight="1">
      <c r="A538" s="8" t="s">
        <v>155</v>
      </c>
      <c r="B538" s="24" t="s">
        <v>131</v>
      </c>
      <c r="C538" s="24" t="s">
        <v>108</v>
      </c>
      <c r="D538" s="24" t="s">
        <v>106</v>
      </c>
      <c r="E538" s="24" t="s">
        <v>228</v>
      </c>
      <c r="F538" s="24" t="s">
        <v>153</v>
      </c>
      <c r="G538" s="7">
        <v>84243</v>
      </c>
      <c r="H538" s="7">
        <v>84243</v>
      </c>
    </row>
    <row r="539" spans="1:8" ht="66.75" customHeight="1">
      <c r="A539" s="11" t="s">
        <v>279</v>
      </c>
      <c r="B539" s="24" t="s">
        <v>131</v>
      </c>
      <c r="C539" s="24" t="s">
        <v>108</v>
      </c>
      <c r="D539" s="24" t="s">
        <v>106</v>
      </c>
      <c r="E539" s="24" t="s">
        <v>323</v>
      </c>
      <c r="F539" s="24"/>
      <c r="G539" s="7">
        <f>G541+G540</f>
        <v>5400000</v>
      </c>
      <c r="H539" s="7">
        <f>H541+H540</f>
        <v>5400000</v>
      </c>
    </row>
    <row r="540" spans="1:8" ht="25.5" customHeight="1">
      <c r="A540" s="11" t="s">
        <v>154</v>
      </c>
      <c r="B540" s="24" t="s">
        <v>131</v>
      </c>
      <c r="C540" s="24" t="s">
        <v>108</v>
      </c>
      <c r="D540" s="24" t="s">
        <v>106</v>
      </c>
      <c r="E540" s="24" t="s">
        <v>323</v>
      </c>
      <c r="F540" s="24" t="s">
        <v>152</v>
      </c>
      <c r="G540" s="7">
        <v>1946490</v>
      </c>
      <c r="H540" s="7">
        <v>1946490</v>
      </c>
    </row>
    <row r="541" spans="1:8" ht="16.5" customHeight="1">
      <c r="A541" s="8" t="s">
        <v>155</v>
      </c>
      <c r="B541" s="24" t="s">
        <v>131</v>
      </c>
      <c r="C541" s="24" t="s">
        <v>108</v>
      </c>
      <c r="D541" s="24" t="s">
        <v>106</v>
      </c>
      <c r="E541" s="24" t="s">
        <v>323</v>
      </c>
      <c r="F541" s="24" t="s">
        <v>153</v>
      </c>
      <c r="G541" s="7">
        <v>3453510</v>
      </c>
      <c r="H541" s="7">
        <v>3453510</v>
      </c>
    </row>
    <row r="542" spans="1:8" ht="13.5">
      <c r="A542" s="8" t="s">
        <v>77</v>
      </c>
      <c r="B542" s="24" t="s">
        <v>131</v>
      </c>
      <c r="C542" s="24" t="s">
        <v>108</v>
      </c>
      <c r="D542" s="24" t="s">
        <v>106</v>
      </c>
      <c r="E542" s="24" t="s">
        <v>222</v>
      </c>
      <c r="F542" s="24"/>
      <c r="G542" s="7">
        <f>G544+G543</f>
        <v>1208000</v>
      </c>
      <c r="H542" s="7">
        <f>H544+H543</f>
        <v>1208000</v>
      </c>
    </row>
    <row r="543" spans="1:8" ht="13.5">
      <c r="A543" s="8" t="s">
        <v>155</v>
      </c>
      <c r="B543" s="24" t="s">
        <v>131</v>
      </c>
      <c r="C543" s="24" t="s">
        <v>108</v>
      </c>
      <c r="D543" s="24" t="s">
        <v>106</v>
      </c>
      <c r="E543" s="24" t="s">
        <v>222</v>
      </c>
      <c r="F543" s="24" t="s">
        <v>153</v>
      </c>
      <c r="G543" s="7">
        <v>1000</v>
      </c>
      <c r="H543" s="7">
        <v>1000</v>
      </c>
    </row>
    <row r="544" spans="1:8" ht="13.5">
      <c r="A544" s="10" t="s">
        <v>0</v>
      </c>
      <c r="B544" s="24" t="s">
        <v>131</v>
      </c>
      <c r="C544" s="24" t="s">
        <v>108</v>
      </c>
      <c r="D544" s="24" t="s">
        <v>106</v>
      </c>
      <c r="E544" s="24" t="s">
        <v>222</v>
      </c>
      <c r="F544" s="24" t="s">
        <v>158</v>
      </c>
      <c r="G544" s="7">
        <v>1207000</v>
      </c>
      <c r="H544" s="7">
        <v>1207000</v>
      </c>
    </row>
    <row r="545" spans="1:8" ht="13.5">
      <c r="A545" s="8" t="s">
        <v>78</v>
      </c>
      <c r="B545" s="24" t="s">
        <v>131</v>
      </c>
      <c r="C545" s="24" t="s">
        <v>108</v>
      </c>
      <c r="D545" s="24" t="s">
        <v>106</v>
      </c>
      <c r="E545" s="24" t="s">
        <v>223</v>
      </c>
      <c r="F545" s="24"/>
      <c r="G545" s="7">
        <f>G546</f>
        <v>500000</v>
      </c>
      <c r="H545" s="7">
        <f>H546</f>
        <v>500000</v>
      </c>
    </row>
    <row r="546" spans="1:8" ht="13.5">
      <c r="A546" s="10" t="s">
        <v>0</v>
      </c>
      <c r="B546" s="24" t="s">
        <v>131</v>
      </c>
      <c r="C546" s="24" t="s">
        <v>108</v>
      </c>
      <c r="D546" s="24" t="s">
        <v>106</v>
      </c>
      <c r="E546" s="24" t="s">
        <v>223</v>
      </c>
      <c r="F546" s="24" t="s">
        <v>158</v>
      </c>
      <c r="G546" s="7">
        <v>500000</v>
      </c>
      <c r="H546" s="7">
        <v>500000</v>
      </c>
    </row>
    <row r="547" spans="1:8" ht="13.5">
      <c r="A547" s="8" t="s">
        <v>79</v>
      </c>
      <c r="B547" s="24" t="s">
        <v>131</v>
      </c>
      <c r="C547" s="24" t="s">
        <v>108</v>
      </c>
      <c r="D547" s="24" t="s">
        <v>106</v>
      </c>
      <c r="E547" s="24" t="s">
        <v>224</v>
      </c>
      <c r="F547" s="24"/>
      <c r="G547" s="7">
        <f>G548</f>
        <v>100000</v>
      </c>
      <c r="H547" s="7">
        <f>H548</f>
        <v>100000</v>
      </c>
    </row>
    <row r="548" spans="1:8" ht="13.5">
      <c r="A548" s="10" t="s">
        <v>0</v>
      </c>
      <c r="B548" s="24" t="s">
        <v>131</v>
      </c>
      <c r="C548" s="24" t="s">
        <v>108</v>
      </c>
      <c r="D548" s="24" t="s">
        <v>106</v>
      </c>
      <c r="E548" s="24" t="s">
        <v>224</v>
      </c>
      <c r="F548" s="24" t="s">
        <v>158</v>
      </c>
      <c r="G548" s="7">
        <v>100000</v>
      </c>
      <c r="H548" s="7">
        <v>100000</v>
      </c>
    </row>
    <row r="549" spans="1:8" ht="13.5">
      <c r="A549" s="8" t="s">
        <v>80</v>
      </c>
      <c r="B549" s="24" t="s">
        <v>131</v>
      </c>
      <c r="C549" s="24" t="s">
        <v>108</v>
      </c>
      <c r="D549" s="24" t="s">
        <v>106</v>
      </c>
      <c r="E549" s="24" t="s">
        <v>225</v>
      </c>
      <c r="F549" s="24"/>
      <c r="G549" s="7">
        <f>G550</f>
        <v>120000</v>
      </c>
      <c r="H549" s="7">
        <f>H550</f>
        <v>120000</v>
      </c>
    </row>
    <row r="550" spans="1:8" ht="13.5">
      <c r="A550" s="10" t="s">
        <v>0</v>
      </c>
      <c r="B550" s="24" t="s">
        <v>131</v>
      </c>
      <c r="C550" s="24" t="s">
        <v>108</v>
      </c>
      <c r="D550" s="24" t="s">
        <v>106</v>
      </c>
      <c r="E550" s="24" t="s">
        <v>225</v>
      </c>
      <c r="F550" s="24" t="s">
        <v>158</v>
      </c>
      <c r="G550" s="7">
        <v>120000</v>
      </c>
      <c r="H550" s="7">
        <v>120000</v>
      </c>
    </row>
    <row r="551" spans="1:8" ht="13.5">
      <c r="A551" s="10" t="s">
        <v>81</v>
      </c>
      <c r="B551" s="24" t="s">
        <v>131</v>
      </c>
      <c r="C551" s="24" t="s">
        <v>108</v>
      </c>
      <c r="D551" s="24" t="s">
        <v>106</v>
      </c>
      <c r="E551" s="24" t="s">
        <v>221</v>
      </c>
      <c r="F551" s="24"/>
      <c r="G551" s="7">
        <f>G552</f>
        <v>175000</v>
      </c>
      <c r="H551" s="7">
        <f>H552</f>
        <v>175000</v>
      </c>
    </row>
    <row r="552" spans="1:8" ht="13.5">
      <c r="A552" s="8" t="s">
        <v>155</v>
      </c>
      <c r="B552" s="24" t="s">
        <v>131</v>
      </c>
      <c r="C552" s="24" t="s">
        <v>108</v>
      </c>
      <c r="D552" s="24" t="s">
        <v>106</v>
      </c>
      <c r="E552" s="24" t="s">
        <v>221</v>
      </c>
      <c r="F552" s="24" t="s">
        <v>153</v>
      </c>
      <c r="G552" s="7">
        <v>175000</v>
      </c>
      <c r="H552" s="7">
        <v>175000</v>
      </c>
    </row>
    <row r="553" spans="1:8" ht="25.5">
      <c r="A553" s="42" t="s">
        <v>144</v>
      </c>
      <c r="B553" s="32" t="s">
        <v>135</v>
      </c>
      <c r="C553" s="32"/>
      <c r="D553" s="32"/>
      <c r="E553" s="32"/>
      <c r="F553" s="32"/>
      <c r="G553" s="40">
        <f>G554+G571+G583+G576</f>
        <v>33278241.960000001</v>
      </c>
      <c r="H553" s="40">
        <f>H554+H571+H583</f>
        <v>27921927.140000001</v>
      </c>
    </row>
    <row r="554" spans="1:8" ht="13.5">
      <c r="A554" s="17" t="s">
        <v>90</v>
      </c>
      <c r="B554" s="24" t="s">
        <v>135</v>
      </c>
      <c r="C554" s="24" t="s">
        <v>91</v>
      </c>
      <c r="D554" s="24"/>
      <c r="E554" s="24"/>
      <c r="F554" s="24"/>
      <c r="G554" s="7">
        <f>G555</f>
        <v>18980996</v>
      </c>
      <c r="H554" s="7">
        <f>H555</f>
        <v>18980996</v>
      </c>
    </row>
    <row r="555" spans="1:8" ht="13.5">
      <c r="A555" s="8" t="s">
        <v>96</v>
      </c>
      <c r="B555" s="24" t="s">
        <v>135</v>
      </c>
      <c r="C555" s="24" t="s">
        <v>91</v>
      </c>
      <c r="D555" s="24" t="s">
        <v>140</v>
      </c>
      <c r="E555" s="24"/>
      <c r="F555" s="24"/>
      <c r="G555" s="7">
        <f>G561+G556+G568</f>
        <v>18980996</v>
      </c>
      <c r="H555" s="7">
        <f>H561+H556+H568</f>
        <v>18980996</v>
      </c>
    </row>
    <row r="556" spans="1:8" ht="13.5">
      <c r="A556" s="8" t="s">
        <v>183</v>
      </c>
      <c r="B556" s="24" t="s">
        <v>135</v>
      </c>
      <c r="C556" s="24" t="s">
        <v>91</v>
      </c>
      <c r="D556" s="24" t="s">
        <v>140</v>
      </c>
      <c r="E556" s="24" t="s">
        <v>182</v>
      </c>
      <c r="F556" s="24"/>
      <c r="G556" s="7">
        <f>G557+G559</f>
        <v>47000</v>
      </c>
      <c r="H556" s="7">
        <f>H557+H559</f>
        <v>47000</v>
      </c>
    </row>
    <row r="557" spans="1:8" ht="13.5">
      <c r="A557" s="8" t="s">
        <v>185</v>
      </c>
      <c r="B557" s="24" t="s">
        <v>135</v>
      </c>
      <c r="C557" s="24" t="s">
        <v>91</v>
      </c>
      <c r="D557" s="24" t="s">
        <v>140</v>
      </c>
      <c r="E557" s="24" t="s">
        <v>198</v>
      </c>
      <c r="F557" s="24"/>
      <c r="G557" s="7">
        <f>G558</f>
        <v>20000</v>
      </c>
      <c r="H557" s="7">
        <f>H558</f>
        <v>20000</v>
      </c>
    </row>
    <row r="558" spans="1:8" ht="13.5">
      <c r="A558" s="8" t="s">
        <v>155</v>
      </c>
      <c r="B558" s="24" t="s">
        <v>135</v>
      </c>
      <c r="C558" s="24" t="s">
        <v>91</v>
      </c>
      <c r="D558" s="24" t="s">
        <v>140</v>
      </c>
      <c r="E558" s="24" t="s">
        <v>198</v>
      </c>
      <c r="F558" s="24" t="s">
        <v>153</v>
      </c>
      <c r="G558" s="7">
        <v>20000</v>
      </c>
      <c r="H558" s="7">
        <v>20000</v>
      </c>
    </row>
    <row r="559" spans="1:8" ht="13.5">
      <c r="A559" s="8" t="s">
        <v>191</v>
      </c>
      <c r="B559" s="24" t="s">
        <v>135</v>
      </c>
      <c r="C559" s="24" t="s">
        <v>91</v>
      </c>
      <c r="D559" s="24" t="s">
        <v>140</v>
      </c>
      <c r="E559" s="24" t="s">
        <v>199</v>
      </c>
      <c r="F559" s="24"/>
      <c r="G559" s="7">
        <f>G560</f>
        <v>27000</v>
      </c>
      <c r="H559" s="7">
        <f>H560</f>
        <v>27000</v>
      </c>
    </row>
    <row r="560" spans="1:8" ht="13.5">
      <c r="A560" s="8" t="s">
        <v>155</v>
      </c>
      <c r="B560" s="24" t="s">
        <v>135</v>
      </c>
      <c r="C560" s="24" t="s">
        <v>91</v>
      </c>
      <c r="D560" s="24" t="s">
        <v>140</v>
      </c>
      <c r="E560" s="24" t="s">
        <v>199</v>
      </c>
      <c r="F560" s="24" t="s">
        <v>153</v>
      </c>
      <c r="G560" s="7">
        <v>27000</v>
      </c>
      <c r="H560" s="7">
        <v>27000</v>
      </c>
    </row>
    <row r="561" spans="1:8" ht="25.5">
      <c r="A561" s="8" t="s">
        <v>467</v>
      </c>
      <c r="B561" s="24" t="s">
        <v>135</v>
      </c>
      <c r="C561" s="24" t="s">
        <v>91</v>
      </c>
      <c r="D561" s="24" t="s">
        <v>140</v>
      </c>
      <c r="E561" s="24" t="s">
        <v>28</v>
      </c>
      <c r="F561" s="24"/>
      <c r="G561" s="7">
        <f>G562+G565</f>
        <v>18933996</v>
      </c>
      <c r="H561" s="7">
        <f>H562+H565</f>
        <v>18933996</v>
      </c>
    </row>
    <row r="562" spans="1:8" ht="25.5">
      <c r="A562" s="8" t="s">
        <v>103</v>
      </c>
      <c r="B562" s="24" t="s">
        <v>135</v>
      </c>
      <c r="C562" s="24" t="s">
        <v>91</v>
      </c>
      <c r="D562" s="24" t="s">
        <v>140</v>
      </c>
      <c r="E562" s="24" t="s">
        <v>247</v>
      </c>
      <c r="F562" s="24"/>
      <c r="G562" s="7">
        <f>G563+G564</f>
        <v>16141258</v>
      </c>
      <c r="H562" s="7">
        <f>H563+H564</f>
        <v>16141258</v>
      </c>
    </row>
    <row r="563" spans="1:8" ht="45" customHeight="1">
      <c r="A563" s="8" t="s">
        <v>154</v>
      </c>
      <c r="B563" s="24" t="s">
        <v>135</v>
      </c>
      <c r="C563" s="24" t="s">
        <v>91</v>
      </c>
      <c r="D563" s="24" t="s">
        <v>140</v>
      </c>
      <c r="E563" s="24" t="s">
        <v>247</v>
      </c>
      <c r="F563" s="24" t="s">
        <v>152</v>
      </c>
      <c r="G563" s="7">
        <v>15045358</v>
      </c>
      <c r="H563" s="7">
        <v>15045358</v>
      </c>
    </row>
    <row r="564" spans="1:8" ht="13.5">
      <c r="A564" s="8" t="s">
        <v>155</v>
      </c>
      <c r="B564" s="24" t="s">
        <v>135</v>
      </c>
      <c r="C564" s="24" t="s">
        <v>91</v>
      </c>
      <c r="D564" s="24" t="s">
        <v>140</v>
      </c>
      <c r="E564" s="24" t="s">
        <v>247</v>
      </c>
      <c r="F564" s="24" t="s">
        <v>153</v>
      </c>
      <c r="G564" s="7">
        <v>1095900</v>
      </c>
      <c r="H564" s="7">
        <v>1095900</v>
      </c>
    </row>
    <row r="565" spans="1:8" ht="13.5">
      <c r="A565" s="10" t="s">
        <v>29</v>
      </c>
      <c r="B565" s="24" t="s">
        <v>135</v>
      </c>
      <c r="C565" s="24" t="s">
        <v>91</v>
      </c>
      <c r="D565" s="24" t="s">
        <v>140</v>
      </c>
      <c r="E565" s="24" t="s">
        <v>248</v>
      </c>
      <c r="F565" s="24"/>
      <c r="G565" s="7">
        <f>SUM(G566:G567)</f>
        <v>2792738</v>
      </c>
      <c r="H565" s="7">
        <f>SUM(H566:H567)</f>
        <v>2792738</v>
      </c>
    </row>
    <row r="566" spans="1:8" ht="13.5">
      <c r="A566" s="8" t="s">
        <v>155</v>
      </c>
      <c r="B566" s="24" t="s">
        <v>135</v>
      </c>
      <c r="C566" s="24" t="s">
        <v>91</v>
      </c>
      <c r="D566" s="24" t="s">
        <v>140</v>
      </c>
      <c r="E566" s="24" t="s">
        <v>248</v>
      </c>
      <c r="F566" s="24" t="s">
        <v>153</v>
      </c>
      <c r="G566" s="7">
        <v>2631738</v>
      </c>
      <c r="H566" s="7">
        <v>2631738</v>
      </c>
    </row>
    <row r="567" spans="1:8" ht="13.5">
      <c r="A567" s="8" t="s">
        <v>157</v>
      </c>
      <c r="B567" s="24" t="s">
        <v>135</v>
      </c>
      <c r="C567" s="24" t="s">
        <v>91</v>
      </c>
      <c r="D567" s="24" t="s">
        <v>140</v>
      </c>
      <c r="E567" s="24" t="s">
        <v>248</v>
      </c>
      <c r="F567" s="24" t="s">
        <v>156</v>
      </c>
      <c r="G567" s="7">
        <v>161000</v>
      </c>
      <c r="H567" s="7">
        <v>161000</v>
      </c>
    </row>
    <row r="568" spans="1:8" ht="13.5">
      <c r="A568" s="8" t="s">
        <v>5</v>
      </c>
      <c r="B568" s="24" t="s">
        <v>135</v>
      </c>
      <c r="C568" s="24" t="s">
        <v>91</v>
      </c>
      <c r="D568" s="24" t="s">
        <v>140</v>
      </c>
      <c r="E568" s="24" t="s">
        <v>6</v>
      </c>
      <c r="F568" s="24"/>
      <c r="G568" s="7">
        <f t="shared" ref="G568:H569" si="70">G569</f>
        <v>0</v>
      </c>
      <c r="H568" s="7">
        <f t="shared" si="70"/>
        <v>0</v>
      </c>
    </row>
    <row r="569" spans="1:8" ht="13.5">
      <c r="A569" s="8" t="s">
        <v>281</v>
      </c>
      <c r="B569" s="24" t="s">
        <v>135</v>
      </c>
      <c r="C569" s="24" t="s">
        <v>91</v>
      </c>
      <c r="D569" s="24" t="s">
        <v>140</v>
      </c>
      <c r="E569" s="24" t="s">
        <v>280</v>
      </c>
      <c r="F569" s="24"/>
      <c r="G569" s="7">
        <f t="shared" si="70"/>
        <v>0</v>
      </c>
      <c r="H569" s="7">
        <f t="shared" si="70"/>
        <v>0</v>
      </c>
    </row>
    <row r="570" spans="1:8" ht="13.5">
      <c r="A570" s="8" t="s">
        <v>157</v>
      </c>
      <c r="B570" s="24" t="s">
        <v>135</v>
      </c>
      <c r="C570" s="24" t="s">
        <v>91</v>
      </c>
      <c r="D570" s="24" t="s">
        <v>140</v>
      </c>
      <c r="E570" s="24" t="s">
        <v>280</v>
      </c>
      <c r="F570" s="24" t="s">
        <v>156</v>
      </c>
      <c r="G570" s="7">
        <v>0</v>
      </c>
      <c r="H570" s="7">
        <v>0</v>
      </c>
    </row>
    <row r="571" spans="1:8" s="26" customFormat="1" ht="13.5">
      <c r="A571" s="17" t="s">
        <v>138</v>
      </c>
      <c r="B571" s="24" t="s">
        <v>135</v>
      </c>
      <c r="C571" s="24" t="s">
        <v>104</v>
      </c>
      <c r="D571" s="24"/>
      <c r="E571" s="24"/>
      <c r="F571" s="24"/>
      <c r="G571" s="7">
        <f>G572</f>
        <v>91530</v>
      </c>
      <c r="H571" s="7">
        <f t="shared" ref="G571:H574" si="71">H572</f>
        <v>102000</v>
      </c>
    </row>
    <row r="572" spans="1:8" s="26" customFormat="1" ht="13.5">
      <c r="A572" s="10" t="s">
        <v>137</v>
      </c>
      <c r="B572" s="24" t="s">
        <v>135</v>
      </c>
      <c r="C572" s="24" t="s">
        <v>104</v>
      </c>
      <c r="D572" s="24" t="s">
        <v>136</v>
      </c>
      <c r="E572" s="24"/>
      <c r="F572" s="24"/>
      <c r="G572" s="7">
        <f t="shared" si="71"/>
        <v>91530</v>
      </c>
      <c r="H572" s="7">
        <f t="shared" si="71"/>
        <v>102000</v>
      </c>
    </row>
    <row r="573" spans="1:8" ht="25.5">
      <c r="A573" s="8" t="s">
        <v>467</v>
      </c>
      <c r="B573" s="24" t="s">
        <v>135</v>
      </c>
      <c r="C573" s="24" t="s">
        <v>104</v>
      </c>
      <c r="D573" s="24" t="s">
        <v>136</v>
      </c>
      <c r="E573" s="24" t="s">
        <v>28</v>
      </c>
      <c r="F573" s="24"/>
      <c r="G573" s="7">
        <f>G574</f>
        <v>91530</v>
      </c>
      <c r="H573" s="7">
        <f>H574</f>
        <v>102000</v>
      </c>
    </row>
    <row r="574" spans="1:8" ht="13.5">
      <c r="A574" s="10" t="s">
        <v>244</v>
      </c>
      <c r="B574" s="24" t="s">
        <v>135</v>
      </c>
      <c r="C574" s="24" t="s">
        <v>104</v>
      </c>
      <c r="D574" s="24" t="s">
        <v>136</v>
      </c>
      <c r="E574" s="24" t="s">
        <v>245</v>
      </c>
      <c r="F574" s="24"/>
      <c r="G574" s="7">
        <f t="shared" si="71"/>
        <v>91530</v>
      </c>
      <c r="H574" s="7">
        <f t="shared" si="71"/>
        <v>102000</v>
      </c>
    </row>
    <row r="575" spans="1:8" ht="13.5">
      <c r="A575" s="8" t="s">
        <v>155</v>
      </c>
      <c r="B575" s="24" t="s">
        <v>135</v>
      </c>
      <c r="C575" s="24" t="s">
        <v>104</v>
      </c>
      <c r="D575" s="24" t="s">
        <v>136</v>
      </c>
      <c r="E575" s="24" t="s">
        <v>245</v>
      </c>
      <c r="F575" s="24" t="s">
        <v>153</v>
      </c>
      <c r="G575" s="7">
        <v>91530</v>
      </c>
      <c r="H575" s="7">
        <v>102000</v>
      </c>
    </row>
    <row r="576" spans="1:8" ht="13.5">
      <c r="A576" s="8" t="s">
        <v>114</v>
      </c>
      <c r="B576" s="24" t="s">
        <v>135</v>
      </c>
      <c r="C576" s="24" t="s">
        <v>115</v>
      </c>
      <c r="D576" s="24"/>
      <c r="E576" s="24"/>
      <c r="F576" s="24"/>
      <c r="G576" s="7">
        <f>G577</f>
        <v>5367888.24</v>
      </c>
      <c r="H576" s="7">
        <f>H577</f>
        <v>0</v>
      </c>
    </row>
    <row r="577" spans="1:8" ht="13.5">
      <c r="A577" s="8" t="s">
        <v>419</v>
      </c>
      <c r="B577" s="24" t="s">
        <v>135</v>
      </c>
      <c r="C577" s="24" t="s">
        <v>115</v>
      </c>
      <c r="D577" s="24" t="s">
        <v>91</v>
      </c>
      <c r="E577" s="24"/>
      <c r="F577" s="24"/>
      <c r="G577" s="7">
        <f t="shared" ref="G577:H579" si="72">G578</f>
        <v>5367888.24</v>
      </c>
      <c r="H577" s="7">
        <f t="shared" si="72"/>
        <v>0</v>
      </c>
    </row>
    <row r="578" spans="1:8" ht="25.5">
      <c r="A578" s="10" t="s">
        <v>468</v>
      </c>
      <c r="B578" s="24" t="s">
        <v>135</v>
      </c>
      <c r="C578" s="24" t="s">
        <v>115</v>
      </c>
      <c r="D578" s="24" t="s">
        <v>91</v>
      </c>
      <c r="E578" s="24" t="s">
        <v>37</v>
      </c>
      <c r="F578" s="24"/>
      <c r="G578" s="7">
        <f t="shared" si="72"/>
        <v>5367888.24</v>
      </c>
      <c r="H578" s="7">
        <f t="shared" si="72"/>
        <v>0</v>
      </c>
    </row>
    <row r="579" spans="1:8" ht="13.5">
      <c r="A579" s="10" t="s">
        <v>422</v>
      </c>
      <c r="B579" s="24" t="s">
        <v>135</v>
      </c>
      <c r="C579" s="24" t="s">
        <v>115</v>
      </c>
      <c r="D579" s="24" t="s">
        <v>91</v>
      </c>
      <c r="E579" s="24" t="s">
        <v>421</v>
      </c>
      <c r="F579" s="24"/>
      <c r="G579" s="7">
        <f t="shared" si="72"/>
        <v>5367888.24</v>
      </c>
      <c r="H579" s="7">
        <f t="shared" si="72"/>
        <v>0</v>
      </c>
    </row>
    <row r="580" spans="1:8" ht="25.5">
      <c r="A580" s="10" t="s">
        <v>424</v>
      </c>
      <c r="B580" s="24" t="s">
        <v>135</v>
      </c>
      <c r="C580" s="24" t="s">
        <v>115</v>
      </c>
      <c r="D580" s="24" t="s">
        <v>91</v>
      </c>
      <c r="E580" s="24" t="s">
        <v>425</v>
      </c>
      <c r="F580" s="24"/>
      <c r="G580" s="7">
        <f>G581</f>
        <v>5367888.24</v>
      </c>
      <c r="H580" s="7">
        <f>H581</f>
        <v>0</v>
      </c>
    </row>
    <row r="581" spans="1:8" ht="29.25" customHeight="1">
      <c r="A581" s="10" t="s">
        <v>420</v>
      </c>
      <c r="B581" s="24" t="s">
        <v>135</v>
      </c>
      <c r="C581" s="24" t="s">
        <v>115</v>
      </c>
      <c r="D581" s="24" t="s">
        <v>91</v>
      </c>
      <c r="E581" s="24" t="s">
        <v>423</v>
      </c>
      <c r="F581" s="24"/>
      <c r="G581" s="7">
        <f>G582</f>
        <v>5367888.24</v>
      </c>
      <c r="H581" s="7">
        <f>H582</f>
        <v>0</v>
      </c>
    </row>
    <row r="582" spans="1:8" ht="29.25" customHeight="1">
      <c r="A582" s="10" t="s">
        <v>295</v>
      </c>
      <c r="B582" s="24" t="s">
        <v>135</v>
      </c>
      <c r="C582" s="24" t="s">
        <v>115</v>
      </c>
      <c r="D582" s="24" t="s">
        <v>91</v>
      </c>
      <c r="E582" s="24" t="s">
        <v>423</v>
      </c>
      <c r="F582" s="24" t="s">
        <v>3</v>
      </c>
      <c r="G582" s="7">
        <v>5367888.24</v>
      </c>
      <c r="H582" s="7">
        <v>0</v>
      </c>
    </row>
    <row r="583" spans="1:8" ht="13.5">
      <c r="A583" s="17" t="s">
        <v>109</v>
      </c>
      <c r="B583" s="24" t="s">
        <v>135</v>
      </c>
      <c r="C583" s="24" t="s">
        <v>108</v>
      </c>
      <c r="D583" s="24"/>
      <c r="E583" s="24"/>
      <c r="F583" s="24"/>
      <c r="G583" s="7">
        <f>G584</f>
        <v>8837827.7200000007</v>
      </c>
      <c r="H583" s="7">
        <f>H584</f>
        <v>8838931.1400000006</v>
      </c>
    </row>
    <row r="584" spans="1:8" ht="13.5">
      <c r="A584" s="10" t="s">
        <v>130</v>
      </c>
      <c r="B584" s="24" t="s">
        <v>135</v>
      </c>
      <c r="C584" s="24" t="s">
        <v>108</v>
      </c>
      <c r="D584" s="24" t="s">
        <v>104</v>
      </c>
      <c r="E584" s="24"/>
      <c r="F584" s="24"/>
      <c r="G584" s="7">
        <f>G585+G588</f>
        <v>8837827.7200000007</v>
      </c>
      <c r="H584" s="7">
        <f>H585+H588</f>
        <v>8838931.1400000006</v>
      </c>
    </row>
    <row r="585" spans="1:8" ht="19.5" customHeight="1">
      <c r="A585" s="10" t="s">
        <v>417</v>
      </c>
      <c r="B585" s="24" t="s">
        <v>135</v>
      </c>
      <c r="C585" s="24" t="s">
        <v>108</v>
      </c>
      <c r="D585" s="24" t="s">
        <v>104</v>
      </c>
      <c r="E585" s="24" t="s">
        <v>82</v>
      </c>
      <c r="F585" s="24"/>
      <c r="G585" s="7">
        <f t="shared" ref="G585:H586" si="73">G586</f>
        <v>6768800</v>
      </c>
      <c r="H585" s="7">
        <f t="shared" si="73"/>
        <v>6768800</v>
      </c>
    </row>
    <row r="586" spans="1:8" ht="38.25">
      <c r="A586" s="10" t="s">
        <v>300</v>
      </c>
      <c r="B586" s="24" t="s">
        <v>135</v>
      </c>
      <c r="C586" s="24" t="s">
        <v>108</v>
      </c>
      <c r="D586" s="24" t="s">
        <v>104</v>
      </c>
      <c r="E586" s="24" t="s">
        <v>448</v>
      </c>
      <c r="F586" s="24"/>
      <c r="G586" s="7">
        <f t="shared" si="73"/>
        <v>6768800</v>
      </c>
      <c r="H586" s="7">
        <f t="shared" si="73"/>
        <v>6768800</v>
      </c>
    </row>
    <row r="587" spans="1:8" ht="25.5">
      <c r="A587" s="10" t="s">
        <v>177</v>
      </c>
      <c r="B587" s="24" t="s">
        <v>135</v>
      </c>
      <c r="C587" s="24" t="s">
        <v>108</v>
      </c>
      <c r="D587" s="24" t="s">
        <v>104</v>
      </c>
      <c r="E587" s="24" t="s">
        <v>448</v>
      </c>
      <c r="F587" s="24" t="s">
        <v>3</v>
      </c>
      <c r="G587" s="7">
        <v>6768800</v>
      </c>
      <c r="H587" s="7">
        <v>6768800</v>
      </c>
    </row>
    <row r="588" spans="1:8" ht="25.5">
      <c r="A588" s="10" t="s">
        <v>168</v>
      </c>
      <c r="B588" s="24" t="s">
        <v>135</v>
      </c>
      <c r="C588" s="24" t="s">
        <v>108</v>
      </c>
      <c r="D588" s="24" t="s">
        <v>104</v>
      </c>
      <c r="E588" s="24" t="s">
        <v>37</v>
      </c>
      <c r="F588" s="24"/>
      <c r="G588" s="7">
        <f t="shared" ref="G588:H590" si="74">G589</f>
        <v>2069027.72</v>
      </c>
      <c r="H588" s="7">
        <f t="shared" si="74"/>
        <v>2070131.14</v>
      </c>
    </row>
    <row r="589" spans="1:8" ht="17.25" customHeight="1">
      <c r="A589" s="10" t="s">
        <v>36</v>
      </c>
      <c r="B589" s="24" t="s">
        <v>135</v>
      </c>
      <c r="C589" s="24" t="s">
        <v>108</v>
      </c>
      <c r="D589" s="24" t="s">
        <v>104</v>
      </c>
      <c r="E589" s="24" t="s">
        <v>38</v>
      </c>
      <c r="F589" s="24"/>
      <c r="G589" s="7">
        <f t="shared" si="74"/>
        <v>2069027.72</v>
      </c>
      <c r="H589" s="7">
        <f t="shared" si="74"/>
        <v>2070131.14</v>
      </c>
    </row>
    <row r="590" spans="1:8" ht="38.25">
      <c r="A590" s="13" t="s">
        <v>246</v>
      </c>
      <c r="B590" s="24" t="s">
        <v>135</v>
      </c>
      <c r="C590" s="24" t="s">
        <v>108</v>
      </c>
      <c r="D590" s="24" t="s">
        <v>104</v>
      </c>
      <c r="E590" s="24" t="s">
        <v>267</v>
      </c>
      <c r="F590" s="24"/>
      <c r="G590" s="7">
        <f t="shared" si="74"/>
        <v>2069027.72</v>
      </c>
      <c r="H590" s="7">
        <f t="shared" si="74"/>
        <v>2070131.14</v>
      </c>
    </row>
    <row r="591" spans="1:8" ht="13.5">
      <c r="A591" s="10" t="s">
        <v>0</v>
      </c>
      <c r="B591" s="24" t="s">
        <v>135</v>
      </c>
      <c r="C591" s="24" t="s">
        <v>108</v>
      </c>
      <c r="D591" s="24" t="s">
        <v>104</v>
      </c>
      <c r="E591" s="24" t="s">
        <v>267</v>
      </c>
      <c r="F591" s="24" t="s">
        <v>158</v>
      </c>
      <c r="G591" s="7">
        <v>2069027.72</v>
      </c>
      <c r="H591" s="7">
        <v>2070131.14</v>
      </c>
    </row>
    <row r="592" spans="1:8">
      <c r="A592" s="42" t="s">
        <v>272</v>
      </c>
      <c r="B592" s="32" t="s">
        <v>273</v>
      </c>
      <c r="C592" s="32"/>
      <c r="D592" s="32"/>
      <c r="E592" s="32"/>
      <c r="F592" s="32"/>
      <c r="G592" s="40">
        <f>G593</f>
        <v>18520000</v>
      </c>
      <c r="H592" s="40">
        <f>H593</f>
        <v>18520000</v>
      </c>
    </row>
    <row r="593" spans="1:8" ht="13.5">
      <c r="A593" s="17" t="s">
        <v>90</v>
      </c>
      <c r="B593" s="24" t="s">
        <v>273</v>
      </c>
      <c r="C593" s="24" t="s">
        <v>91</v>
      </c>
      <c r="D593" s="24"/>
      <c r="E593" s="24"/>
      <c r="F593" s="24"/>
      <c r="G593" s="7">
        <f>G594+G604</f>
        <v>18520000</v>
      </c>
      <c r="H593" s="7">
        <f>H594+H604</f>
        <v>18520000</v>
      </c>
    </row>
    <row r="594" spans="1:8" ht="25.5">
      <c r="A594" s="10" t="s">
        <v>112</v>
      </c>
      <c r="B594" s="24" t="s">
        <v>273</v>
      </c>
      <c r="C594" s="24" t="s">
        <v>91</v>
      </c>
      <c r="D594" s="24" t="s">
        <v>106</v>
      </c>
      <c r="E594" s="24"/>
      <c r="F594" s="24"/>
      <c r="G594" s="7">
        <f>G600+G595</f>
        <v>16520000</v>
      </c>
      <c r="H594" s="7">
        <f>H600+H595</f>
        <v>16520000</v>
      </c>
    </row>
    <row r="595" spans="1:8" ht="13.5">
      <c r="A595" s="8" t="s">
        <v>183</v>
      </c>
      <c r="B595" s="24" t="s">
        <v>273</v>
      </c>
      <c r="C595" s="24" t="s">
        <v>91</v>
      </c>
      <c r="D595" s="24" t="s">
        <v>106</v>
      </c>
      <c r="E595" s="24" t="s">
        <v>182</v>
      </c>
      <c r="F595" s="24"/>
      <c r="G595" s="7">
        <f>G596+G598</f>
        <v>70000</v>
      </c>
      <c r="H595" s="7">
        <f>H596+H598</f>
        <v>70000</v>
      </c>
    </row>
    <row r="596" spans="1:8" ht="13.5">
      <c r="A596" s="8" t="s">
        <v>185</v>
      </c>
      <c r="B596" s="24" t="s">
        <v>273</v>
      </c>
      <c r="C596" s="24" t="s">
        <v>91</v>
      </c>
      <c r="D596" s="24" t="s">
        <v>106</v>
      </c>
      <c r="E596" s="24" t="s">
        <v>198</v>
      </c>
      <c r="F596" s="24"/>
      <c r="G596" s="7">
        <f t="shared" ref="G596:H596" si="75">G597</f>
        <v>15000</v>
      </c>
      <c r="H596" s="7">
        <f t="shared" si="75"/>
        <v>15000</v>
      </c>
    </row>
    <row r="597" spans="1:8" ht="13.5">
      <c r="A597" s="8" t="s">
        <v>155</v>
      </c>
      <c r="B597" s="24" t="s">
        <v>273</v>
      </c>
      <c r="C597" s="24" t="s">
        <v>91</v>
      </c>
      <c r="D597" s="24" t="s">
        <v>106</v>
      </c>
      <c r="E597" s="24" t="s">
        <v>198</v>
      </c>
      <c r="F597" s="24" t="s">
        <v>153</v>
      </c>
      <c r="G597" s="7">
        <v>15000</v>
      </c>
      <c r="H597" s="7">
        <v>15000</v>
      </c>
    </row>
    <row r="598" spans="1:8" ht="13.5">
      <c r="A598" s="8" t="s">
        <v>191</v>
      </c>
      <c r="B598" s="24" t="s">
        <v>273</v>
      </c>
      <c r="C598" s="24" t="s">
        <v>91</v>
      </c>
      <c r="D598" s="24" t="s">
        <v>106</v>
      </c>
      <c r="E598" s="24" t="s">
        <v>199</v>
      </c>
      <c r="F598" s="24"/>
      <c r="G598" s="7">
        <f t="shared" ref="G598:H598" si="76">G599</f>
        <v>55000</v>
      </c>
      <c r="H598" s="7">
        <f t="shared" si="76"/>
        <v>55000</v>
      </c>
    </row>
    <row r="599" spans="1:8" ht="13.5">
      <c r="A599" s="8" t="s">
        <v>155</v>
      </c>
      <c r="B599" s="24" t="s">
        <v>273</v>
      </c>
      <c r="C599" s="24" t="s">
        <v>91</v>
      </c>
      <c r="D599" s="24" t="s">
        <v>106</v>
      </c>
      <c r="E599" s="24" t="s">
        <v>199</v>
      </c>
      <c r="F599" s="24" t="s">
        <v>153</v>
      </c>
      <c r="G599" s="7">
        <v>55000</v>
      </c>
      <c r="H599" s="7">
        <v>55000</v>
      </c>
    </row>
    <row r="600" spans="1:8" ht="13.5">
      <c r="A600" s="8" t="s">
        <v>5</v>
      </c>
      <c r="B600" s="24" t="s">
        <v>273</v>
      </c>
      <c r="C600" s="24" t="s">
        <v>91</v>
      </c>
      <c r="D600" s="24" t="s">
        <v>106</v>
      </c>
      <c r="E600" s="24" t="s">
        <v>6</v>
      </c>
      <c r="F600" s="24"/>
      <c r="G600" s="7">
        <f>G601</f>
        <v>16450000</v>
      </c>
      <c r="H600" s="7">
        <f>H601</f>
        <v>16450000</v>
      </c>
    </row>
    <row r="601" spans="1:8" ht="25.5">
      <c r="A601" s="8" t="s">
        <v>103</v>
      </c>
      <c r="B601" s="24" t="s">
        <v>273</v>
      </c>
      <c r="C601" s="24" t="s">
        <v>91</v>
      </c>
      <c r="D601" s="24" t="s">
        <v>106</v>
      </c>
      <c r="E601" s="24" t="s">
        <v>200</v>
      </c>
      <c r="F601" s="24"/>
      <c r="G601" s="7">
        <f>SUM(G602:G603)</f>
        <v>16450000</v>
      </c>
      <c r="H601" s="7">
        <f>SUM(H602:H603)</f>
        <v>16450000</v>
      </c>
    </row>
    <row r="602" spans="1:8" ht="39" customHeight="1">
      <c r="A602" s="8" t="s">
        <v>154</v>
      </c>
      <c r="B602" s="24" t="s">
        <v>273</v>
      </c>
      <c r="C602" s="24" t="s">
        <v>91</v>
      </c>
      <c r="D602" s="24" t="s">
        <v>106</v>
      </c>
      <c r="E602" s="24" t="s">
        <v>200</v>
      </c>
      <c r="F602" s="24" t="s">
        <v>152</v>
      </c>
      <c r="G602" s="7">
        <v>13331238</v>
      </c>
      <c r="H602" s="7">
        <v>13331238</v>
      </c>
    </row>
    <row r="603" spans="1:8" ht="13.5">
      <c r="A603" s="8" t="s">
        <v>155</v>
      </c>
      <c r="B603" s="24" t="s">
        <v>273</v>
      </c>
      <c r="C603" s="24" t="s">
        <v>91</v>
      </c>
      <c r="D603" s="24" t="s">
        <v>106</v>
      </c>
      <c r="E603" s="24" t="s">
        <v>200</v>
      </c>
      <c r="F603" s="24" t="s">
        <v>153</v>
      </c>
      <c r="G603" s="7">
        <v>3118762</v>
      </c>
      <c r="H603" s="7">
        <v>3118762</v>
      </c>
    </row>
    <row r="604" spans="1:8" ht="13.5">
      <c r="A604" s="10" t="s">
        <v>274</v>
      </c>
      <c r="B604" s="24" t="s">
        <v>273</v>
      </c>
      <c r="C604" s="24" t="s">
        <v>91</v>
      </c>
      <c r="D604" s="24" t="s">
        <v>139</v>
      </c>
      <c r="E604" s="24"/>
      <c r="F604" s="24"/>
      <c r="G604" s="7">
        <f t="shared" ref="G604:H606" si="77">G605</f>
        <v>2000000</v>
      </c>
      <c r="H604" s="7">
        <f t="shared" si="77"/>
        <v>2000000</v>
      </c>
    </row>
    <row r="605" spans="1:8" ht="13.5">
      <c r="A605" s="8" t="s">
        <v>5</v>
      </c>
      <c r="B605" s="24" t="s">
        <v>273</v>
      </c>
      <c r="C605" s="24" t="s">
        <v>91</v>
      </c>
      <c r="D605" s="24" t="s">
        <v>139</v>
      </c>
      <c r="E605" s="24" t="s">
        <v>6</v>
      </c>
      <c r="F605" s="24"/>
      <c r="G605" s="7">
        <f t="shared" si="77"/>
        <v>2000000</v>
      </c>
      <c r="H605" s="7">
        <f t="shared" si="77"/>
        <v>2000000</v>
      </c>
    </row>
    <row r="606" spans="1:8" ht="13.5">
      <c r="A606" s="10" t="s">
        <v>275</v>
      </c>
      <c r="B606" s="24" t="s">
        <v>273</v>
      </c>
      <c r="C606" s="24" t="s">
        <v>91</v>
      </c>
      <c r="D606" s="24" t="s">
        <v>139</v>
      </c>
      <c r="E606" s="24" t="s">
        <v>276</v>
      </c>
      <c r="F606" s="24"/>
      <c r="G606" s="7">
        <f t="shared" si="77"/>
        <v>2000000</v>
      </c>
      <c r="H606" s="7">
        <f t="shared" si="77"/>
        <v>2000000</v>
      </c>
    </row>
    <row r="607" spans="1:8" ht="13.5">
      <c r="A607" s="8" t="s">
        <v>157</v>
      </c>
      <c r="B607" s="24" t="s">
        <v>273</v>
      </c>
      <c r="C607" s="24" t="s">
        <v>91</v>
      </c>
      <c r="D607" s="24" t="s">
        <v>139</v>
      </c>
      <c r="E607" s="24" t="s">
        <v>276</v>
      </c>
      <c r="F607" s="24" t="s">
        <v>156</v>
      </c>
      <c r="G607" s="7">
        <v>2000000</v>
      </c>
      <c r="H607" s="7">
        <v>2000000</v>
      </c>
    </row>
    <row r="611" spans="1:8">
      <c r="A611" s="15" t="s">
        <v>269</v>
      </c>
    </row>
    <row r="614" spans="1:8">
      <c r="G614" s="34"/>
      <c r="H614" s="34"/>
    </row>
    <row r="615" spans="1:8">
      <c r="G615" s="34"/>
      <c r="H615" s="34"/>
    </row>
    <row r="616" spans="1:8">
      <c r="G616" s="34"/>
      <c r="H616" s="34"/>
    </row>
    <row r="617" spans="1:8">
      <c r="G617" s="34"/>
      <c r="H617" s="34"/>
    </row>
    <row r="618" spans="1:8">
      <c r="G618" s="34"/>
      <c r="H618" s="34"/>
    </row>
    <row r="619" spans="1:8">
      <c r="G619" s="34"/>
      <c r="H619" s="34"/>
    </row>
  </sheetData>
  <mergeCells count="3">
    <mergeCell ref="F1:H1"/>
    <mergeCell ref="A2:H2"/>
    <mergeCell ref="A3:F3"/>
  </mergeCells>
  <phoneticPr fontId="4" type="noConversion"/>
  <pageMargins left="0.78740157480314965" right="0.11811023622047245" top="0.19685039370078741" bottom="0.19685039370078741" header="0.11811023622047245" footer="0.11811023622047245"/>
  <pageSetup paperSize="9" scale="70" fitToHeight="14" orientation="portrait" r:id="rId1"/>
  <headerFooter alignWithMargins="0">
    <oddHeader>&amp;C&amp;P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Company>fu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feu-bud</dc:creator>
  <cp:lastModifiedBy>ИльиныхИС</cp:lastModifiedBy>
  <cp:lastPrinted>2024-11-15T08:50:42Z</cp:lastPrinted>
  <dcterms:created xsi:type="dcterms:W3CDTF">2008-10-16T09:22:50Z</dcterms:created>
  <dcterms:modified xsi:type="dcterms:W3CDTF">2024-12-28T05:55:01Z</dcterms:modified>
</cp:coreProperties>
</file>